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72" windowWidth="15192" windowHeight="8448" tabRatio="741" activeTab="0"/>
  </bookViews>
  <sheets>
    <sheet name="P&amp;L" sheetId="1" r:id="rId1"/>
    <sheet name="Balance Sheet" sheetId="2" r:id="rId2"/>
    <sheet name="GAS" sheetId="3" r:id="rId3"/>
    <sheet name="Electricity" sheetId="4" r:id="rId4"/>
    <sheet name="Water" sheetId="5" r:id="rId5"/>
    <sheet name="Waste" sheetId="6" r:id="rId6"/>
    <sheet name="Others" sheetId="7" r:id="rId7"/>
  </sheets>
  <definedNames/>
  <calcPr fullCalcOnLoad="1"/>
</workbook>
</file>

<file path=xl/sharedStrings.xml><?xml version="1.0" encoding="utf-8"?>
<sst xmlns="http://schemas.openxmlformats.org/spreadsheetml/2006/main" count="196" uniqueCount="103">
  <si>
    <t>Inc%</t>
  </si>
  <si>
    <t>Profit &amp; Loss account</t>
  </si>
  <si>
    <t>Change in stock</t>
  </si>
  <si>
    <t>Other operating revenues</t>
  </si>
  <si>
    <t>Services</t>
  </si>
  <si>
    <t>Personnel costs</t>
  </si>
  <si>
    <t>Depreciation and provisions</t>
  </si>
  <si>
    <t>Other operating costs</t>
  </si>
  <si>
    <t>Capitalisations</t>
  </si>
  <si>
    <t>EBIT</t>
  </si>
  <si>
    <t>Net profit</t>
  </si>
  <si>
    <t>Hera S.p.A.</t>
  </si>
  <si>
    <t>Minorities</t>
  </si>
  <si>
    <t>Profit per share</t>
  </si>
  <si>
    <t>Assets</t>
  </si>
  <si>
    <t>Long term assets</t>
  </si>
  <si>
    <t>Tangible fixed assets</t>
  </si>
  <si>
    <t>Intangible fixed assets</t>
  </si>
  <si>
    <t>Goodwill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</si>
  <si>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</si>
  <si>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</si>
  <si>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</si>
  <si>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</si>
  <si>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</si>
  <si>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</si>
  <si>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Commercial receivables</t>
  </si>
  <si>
    <t>Other current assets</t>
  </si>
  <si>
    <t>Cash and equivalents</t>
  </si>
  <si>
    <t>Total assets</t>
  </si>
  <si>
    <t>Net Group equity</t>
  </si>
  <si>
    <t>Equity and reserves</t>
  </si>
  <si>
    <t xml:space="preserve">Equity  </t>
  </si>
  <si>
    <t>Reserves</t>
  </si>
  <si>
    <t>Net profit of the period</t>
  </si>
  <si>
    <t>Total Net Equity</t>
  </si>
  <si>
    <t>Non current liabilities</t>
  </si>
  <si>
    <t>Liabilities</t>
  </si>
  <si>
    <t>Severance indemnity</t>
  </si>
  <si>
    <t>Risk provision</t>
  </si>
  <si>
    <t>Deferred tax liabilities</t>
  </si>
  <si>
    <t>Current liabilities</t>
  </si>
  <si>
    <t>Commercial debts</t>
  </si>
  <si>
    <t>Other current liabilities</t>
  </si>
  <si>
    <t>Total liabilities</t>
  </si>
  <si>
    <t>Net equity and liabilities</t>
  </si>
  <si>
    <t>Revenues</t>
  </si>
  <si>
    <t>Operating costs</t>
  </si>
  <si>
    <t>EBITDA</t>
  </si>
  <si>
    <t>Clients ('000 units)</t>
  </si>
  <si>
    <t>Volumes distributed (m cubic meter)</t>
  </si>
  <si>
    <t>Group EBITDA</t>
  </si>
  <si>
    <t>Incidence %</t>
  </si>
  <si>
    <t>Volume sold (GWh)</t>
  </si>
  <si>
    <t>Volume distributed (GWh)</t>
  </si>
  <si>
    <t>Group Ebitda</t>
  </si>
  <si>
    <t>Volume sold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</si>
  <si>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</si>
  <si>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</si>
  <si>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</si>
  <si>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</si>
  <si>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</si>
  <si>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</si>
  <si>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</si>
  <si>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Total waste treated</t>
  </si>
  <si>
    <t>WTE</t>
  </si>
  <si>
    <t>Sorting plants</t>
  </si>
  <si>
    <t>Composting plants</t>
  </si>
  <si>
    <t>Inertisation plants (chemical treatment)</t>
  </si>
  <si>
    <t>Other treatments</t>
  </si>
  <si>
    <t>Public Lighting</t>
  </si>
  <si>
    <t>Lighting towers ('000)</t>
  </si>
  <si>
    <t>Municipality served</t>
  </si>
  <si>
    <t xml:space="preserve"> </t>
  </si>
  <si>
    <t>- of which Trading (m cubic meter)</t>
  </si>
  <si>
    <t>(m€)</t>
  </si>
  <si>
    <t>Operating data</t>
  </si>
  <si>
    <t>District Hearting: volumes sold (Gwh)</t>
  </si>
  <si>
    <t>Volumes sold (m cubic meter)</t>
  </si>
  <si>
    <t>Raw Meterials (net of change in stock)</t>
  </si>
  <si>
    <t>of which non recurrent</t>
  </si>
  <si>
    <t>Base</t>
  </si>
  <si>
    <t>Diluted</t>
  </si>
  <si>
    <t>Var. Ass.</t>
  </si>
  <si>
    <t>Var. %</t>
  </si>
  <si>
    <t>Receivables for current taxes</t>
  </si>
  <si>
    <t>Debts for current taxes</t>
  </si>
  <si>
    <t>Iandfil</t>
  </si>
  <si>
    <t>Balance Sheet                                                                    million €</t>
  </si>
  <si>
    <t>million €</t>
  </si>
  <si>
    <r>
      <t xml:space="preserve">Profit &amp; Loss </t>
    </r>
    <r>
      <rPr>
        <i/>
        <sz val="10"/>
        <color indexed="9"/>
        <rFont val="Arial"/>
        <family val="2"/>
      </rPr>
      <t>(m€)</t>
    </r>
  </si>
  <si>
    <t>Liabilities associated with assets held for sale</t>
  </si>
  <si>
    <t>Assets held for sale</t>
  </si>
  <si>
    <t>Rights of use</t>
  </si>
  <si>
    <t>Current liabilities for leasing</t>
  </si>
  <si>
    <t>Non-current liabilities for leasing</t>
  </si>
  <si>
    <t>Current financial liabilities</t>
  </si>
  <si>
    <t>Non-current financial liabilities</t>
  </si>
  <si>
    <t>Financial operations</t>
  </si>
  <si>
    <t>Pre-tax result</t>
  </si>
  <si>
    <t>Taxes</t>
  </si>
  <si>
    <t>Net result</t>
  </si>
  <si>
    <t>Result from special items</t>
  </si>
  <si>
    <t>Capitalised costs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</si>
</sst>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dd\-mmm\-yyyy"/>
    <numFmt numFmtId="171" formatCode="0.0"/>
    <numFmt numFmtId="172" formatCode="#,##0;\(#,##0.0\)"/>
    <numFmt numFmtId="173" formatCode="#,##0.0;\(#,##0.00\)"/>
    <numFmt numFmtId="174" formatCode="0.0%"/>
    <numFmt numFmtId="175" formatCode="#,##0.0"/>
    <numFmt numFmtId="176" formatCode="\+#,##0.0;\-#,##0.0"/>
    <numFmt numFmtId="177" formatCode="\+0.0%;\-0.0%"/>
    <numFmt numFmtId="178" formatCode="#,##0.0;\(#,##0.0\)"/>
    <numFmt numFmtId="179" formatCode="\+0.0%"/>
    <numFmt numFmtId="180" formatCode="#,##0.0;\-#,##0.0"/>
    <numFmt numFmtId="181" formatCode="\+0.0%;\(0.0%\)"/>
    <numFmt numFmtId="182" formatCode="_-* #,##0.0_-;\-* #,##0.0_-;_-* &quot;-&quot;??_-;_-@_-"/>
    <numFmt numFmtId="183" formatCode="\+#,##0.0;\(#,##0.0\)"/>
    <numFmt numFmtId="184" formatCode="0.0%;\(0.0%\)"/>
    <numFmt numFmtId="185" formatCode="\(#,##0.0\);\+#,##0.0"/>
    <numFmt numFmtId="186" formatCode="\+#,##0;\(#,##0\)"/>
    <numFmt numFmtId="187" formatCode="#,##0.000;\(#,##0.000\)"/>
    <numFmt numFmtId="188" formatCode="[$-410]dddd\ d\ mmmm\ yyyy"/>
    <numFmt numFmtId="189" formatCode="&quot;Sì&quot;;&quot;Sì&quot;;&quot;No&quot;"/>
    <numFmt numFmtId="190" formatCode="&quot;Vero&quot;;&quot;Vero&quot;;&quot;Falso&quot;"/>
    <numFmt numFmtId="191" formatCode="&quot;Attivo&quot;;&quot;Attivo&quot;;&quot;Inattivo&quot;"/>
    <numFmt numFmtId="192" formatCode="[$€-2]\ #.##000_);[Red]\([$€-2]\ #.##000\)"/>
  </numFmts>
  <fonts count="81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 Narrow"/>
      <family val="2"/>
    </font>
    <font>
      <b/>
      <i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i/>
      <sz val="10"/>
      <color theme="0"/>
      <name val="Arial Narrow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>
        <color indexed="16"/>
      </top>
      <bottom style="thin">
        <color indexed="16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30" borderId="0" applyNumberFormat="0" applyBorder="0" applyAlignment="0" applyProtection="0"/>
    <xf numFmtId="0" fontId="22" fillId="14" borderId="0" applyNumberFormat="0" applyBorder="0" applyAlignment="0" applyProtection="0"/>
    <xf numFmtId="0" fontId="22" fillId="31" borderId="0" applyNumberFormat="0" applyBorder="0" applyAlignment="0" applyProtection="0"/>
    <xf numFmtId="0" fontId="22" fillId="23" borderId="0" applyNumberFormat="0" applyBorder="0" applyAlignment="0" applyProtection="0"/>
    <xf numFmtId="0" fontId="22" fillId="32" borderId="0" applyNumberFormat="0" applyBorder="0" applyAlignment="0" applyProtection="0"/>
    <xf numFmtId="0" fontId="16" fillId="33" borderId="0" applyNumberFormat="0" applyBorder="0" applyAlignment="0" applyProtection="0"/>
    <xf numFmtId="0" fontId="62" fillId="34" borderId="1" applyNumberFormat="0" applyAlignment="0" applyProtection="0"/>
    <xf numFmtId="0" fontId="24" fillId="5" borderId="2" applyNumberFormat="0" applyAlignment="0" applyProtection="0"/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18" fillId="3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65" fillId="44" borderId="1" applyNumberFormat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5" borderId="0" applyNumberFormat="0" applyBorder="0" applyAlignment="0" applyProtection="0"/>
    <xf numFmtId="0" fontId="66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7" fillId="34" borderId="11" applyNumberFormat="0" applyAlignment="0" applyProtection="0"/>
    <xf numFmtId="9" fontId="0" fillId="0" borderId="0" applyFont="0" applyFill="0" applyBorder="0" applyAlignment="0" applyProtection="0"/>
    <xf numFmtId="4" fontId="10" fillId="45" borderId="12" applyNumberFormat="0" applyProtection="0">
      <alignment vertical="center"/>
    </xf>
    <xf numFmtId="4" fontId="31" fillId="45" borderId="12" applyNumberFormat="0" applyProtection="0">
      <alignment vertical="center"/>
    </xf>
    <xf numFmtId="4" fontId="32" fillId="48" borderId="13">
      <alignment vertical="center"/>
      <protection/>
    </xf>
    <xf numFmtId="4" fontId="33" fillId="48" borderId="13">
      <alignment vertical="center"/>
      <protection/>
    </xf>
    <xf numFmtId="4" fontId="32" fillId="49" borderId="13">
      <alignment vertical="center"/>
      <protection/>
    </xf>
    <xf numFmtId="4" fontId="33" fillId="49" borderId="13">
      <alignment vertical="center"/>
      <protection/>
    </xf>
    <xf numFmtId="4" fontId="10" fillId="45" borderId="12" applyNumberFormat="0" applyProtection="0">
      <alignment horizontal="left" vertical="center" indent="1"/>
    </xf>
    <xf numFmtId="4" fontId="10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10" fillId="6" borderId="12" applyNumberFormat="0" applyProtection="0">
      <alignment horizontal="right" vertical="center"/>
    </xf>
    <xf numFmtId="4" fontId="10" fillId="3" borderId="12" applyNumberFormat="0" applyProtection="0">
      <alignment horizontal="right" vertical="center"/>
    </xf>
    <xf numFmtId="4" fontId="10" fillId="30" borderId="12" applyNumberFormat="0" applyProtection="0">
      <alignment horizontal="right" vertical="center"/>
    </xf>
    <xf numFmtId="4" fontId="10" fillId="32" borderId="12" applyNumberFormat="0" applyProtection="0">
      <alignment horizontal="right" vertical="center"/>
    </xf>
    <xf numFmtId="4" fontId="10" fillId="51" borderId="12" applyNumberFormat="0" applyProtection="0">
      <alignment horizontal="right" vertical="center"/>
    </xf>
    <xf numFmtId="4" fontId="10" fillId="52" borderId="12" applyNumberFormat="0" applyProtection="0">
      <alignment horizontal="right" vertical="center"/>
    </xf>
    <xf numFmtId="4" fontId="10" fillId="14" borderId="12" applyNumberFormat="0" applyProtection="0">
      <alignment horizontal="right" vertical="center"/>
    </xf>
    <xf numFmtId="4" fontId="10" fillId="43" borderId="12" applyNumberFormat="0" applyProtection="0">
      <alignment horizontal="right" vertical="center"/>
    </xf>
    <xf numFmtId="4" fontId="10" fillId="50" borderId="12" applyNumberFormat="0" applyProtection="0">
      <alignment horizontal="right" vertical="center"/>
    </xf>
    <xf numFmtId="4" fontId="9" fillId="53" borderId="12" applyNumberFormat="0" applyProtection="0">
      <alignment horizontal="left" vertical="center" indent="1"/>
    </xf>
    <xf numFmtId="4" fontId="10" fillId="5" borderId="14" applyNumberFormat="0" applyProtection="0">
      <alignment horizontal="left" vertical="center" indent="1"/>
    </xf>
    <xf numFmtId="4" fontId="34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5" fillId="54" borderId="0">
      <alignment horizontal="left" vertical="center" indent="1"/>
      <protection/>
    </xf>
    <xf numFmtId="4" fontId="10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6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1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10" fillId="4" borderId="12" applyNumberFormat="0" applyProtection="0">
      <alignment vertical="center"/>
    </xf>
    <xf numFmtId="4" fontId="31" fillId="4" borderId="12" applyNumberFormat="0" applyProtection="0">
      <alignment vertical="center"/>
    </xf>
    <xf numFmtId="4" fontId="37" fillId="48" borderId="19">
      <alignment vertical="center"/>
      <protection/>
    </xf>
    <xf numFmtId="4" fontId="38" fillId="48" borderId="19">
      <alignment vertical="center"/>
      <protection/>
    </xf>
    <xf numFmtId="4" fontId="37" fillId="49" borderId="19">
      <alignment vertical="center"/>
      <protection/>
    </xf>
    <xf numFmtId="4" fontId="38" fillId="49" borderId="19">
      <alignment vertical="center"/>
      <protection/>
    </xf>
    <xf numFmtId="4" fontId="10" fillId="4" borderId="12" applyNumberFormat="0" applyProtection="0">
      <alignment horizontal="left" vertical="center" indent="1"/>
    </xf>
    <xf numFmtId="4" fontId="10" fillId="4" borderId="12" applyNumberFormat="0" applyProtection="0">
      <alignment horizontal="left" vertical="center" indent="1"/>
    </xf>
    <xf numFmtId="4" fontId="10" fillId="5" borderId="12" applyNumberFormat="0" applyProtection="0">
      <alignment horizontal="right" vertical="center"/>
    </xf>
    <xf numFmtId="4" fontId="31" fillId="5" borderId="12" applyNumberFormat="0" applyProtection="0">
      <alignment horizontal="right" vertical="center"/>
    </xf>
    <xf numFmtId="4" fontId="39" fillId="48" borderId="19">
      <alignment vertical="center"/>
      <protection/>
    </xf>
    <xf numFmtId="4" fontId="40" fillId="48" borderId="19">
      <alignment vertical="center"/>
      <protection/>
    </xf>
    <xf numFmtId="4" fontId="39" fillId="49" borderId="19">
      <alignment vertical="center"/>
      <protection/>
    </xf>
    <xf numFmtId="4" fontId="40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4" fillId="54" borderId="20">
      <alignment horizontal="right" vertical="center"/>
      <protection/>
    </xf>
    <xf numFmtId="4" fontId="34" fillId="54" borderId="20">
      <alignment horizontal="left" vertical="center" indent="1"/>
      <protection/>
    </xf>
    <xf numFmtId="4" fontId="34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4" fillId="57" borderId="20">
      <alignment vertical="center"/>
      <protection/>
    </xf>
    <xf numFmtId="4" fontId="41" fillId="57" borderId="20">
      <alignment vertical="center"/>
      <protection/>
    </xf>
    <xf numFmtId="4" fontId="32" fillId="48" borderId="21">
      <alignment vertical="center"/>
      <protection/>
    </xf>
    <xf numFmtId="4" fontId="33" fillId="48" borderId="21">
      <alignment vertical="center"/>
      <protection/>
    </xf>
    <xf numFmtId="4" fontId="32" fillId="49" borderId="19">
      <alignment vertical="center"/>
      <protection/>
    </xf>
    <xf numFmtId="4" fontId="33" fillId="49" borderId="19">
      <alignment vertical="center"/>
      <protection/>
    </xf>
    <xf numFmtId="4" fontId="34" fillId="4" borderId="20">
      <alignment horizontal="left" vertical="center" indent="1"/>
      <protection/>
    </xf>
    <xf numFmtId="0" fontId="42" fillId="0" borderId="0">
      <alignment/>
      <protection/>
    </xf>
    <xf numFmtId="4" fontId="43" fillId="5" borderId="12" applyNumberFormat="0" applyProtection="0">
      <alignment horizontal="right" vertical="center"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4" fillId="0" borderId="26" applyNumberFormat="0" applyFill="0" applyAlignment="0" applyProtection="0"/>
    <xf numFmtId="0" fontId="75" fillId="58" borderId="0" applyNumberFormat="0" applyBorder="0" applyAlignment="0" applyProtection="0"/>
    <xf numFmtId="0" fontId="76" fillId="5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37" fontId="3" fillId="54" borderId="27" xfId="83" applyFont="1" applyFill="1" applyBorder="1" applyAlignment="1" applyProtection="1">
      <alignment horizontal="left" vertical="center" wrapText="1"/>
      <protection hidden="1"/>
    </xf>
    <xf numFmtId="37" fontId="7" fillId="54" borderId="27" xfId="83" applyFont="1" applyFill="1" applyBorder="1" applyAlignment="1">
      <alignment vertical="center"/>
      <protection/>
    </xf>
    <xf numFmtId="37" fontId="7" fillId="54" borderId="27" xfId="83" applyFont="1" applyFill="1" applyBorder="1" applyAlignment="1">
      <alignment vertical="center" wrapText="1"/>
      <protection/>
    </xf>
    <xf numFmtId="37" fontId="8" fillId="15" borderId="27" xfId="83" applyFont="1" applyFill="1" applyBorder="1" applyAlignment="1" applyProtection="1">
      <alignment vertical="center" wrapText="1"/>
      <protection hidden="1"/>
    </xf>
    <xf numFmtId="0" fontId="6" fillId="54" borderId="27" xfId="83" applyNumberFormat="1" applyFont="1" applyFill="1" applyBorder="1" applyAlignment="1" applyProtection="1" quotePrefix="1">
      <alignment horizontal="center" vertical="center" wrapText="1"/>
      <protection/>
    </xf>
    <xf numFmtId="37" fontId="8" fillId="15" borderId="28" xfId="83" applyFont="1" applyFill="1" applyBorder="1" applyAlignment="1" applyProtection="1">
      <alignment vertical="center"/>
      <protection hidden="1"/>
    </xf>
    <xf numFmtId="37" fontId="2" fillId="60" borderId="27" xfId="83" applyFont="1" applyFill="1" applyBorder="1" applyAlignment="1" applyProtection="1">
      <alignment horizontal="right" vertical="center"/>
      <protection hidden="1"/>
    </xf>
    <xf numFmtId="37" fontId="2" fillId="60" borderId="27" xfId="83" applyFont="1" applyFill="1" applyBorder="1" applyAlignment="1" applyProtection="1">
      <alignment vertical="center" wrapText="1"/>
      <protection hidden="1"/>
    </xf>
    <xf numFmtId="37" fontId="8" fillId="60" borderId="27" xfId="83" applyFont="1" applyFill="1" applyBorder="1" applyAlignment="1" applyProtection="1">
      <alignment horizontal="right" vertical="center" wrapText="1"/>
      <protection hidden="1"/>
    </xf>
    <xf numFmtId="0" fontId="3" fillId="54" borderId="27" xfId="83" applyNumberFormat="1" applyFont="1" applyFill="1" applyBorder="1" applyAlignment="1" applyProtection="1">
      <alignment horizontal="center" vertical="center"/>
      <protection hidden="1"/>
    </xf>
    <xf numFmtId="37" fontId="3" fillId="54" borderId="27" xfId="83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37" fontId="3" fillId="61" borderId="0" xfId="83" applyFont="1" applyFill="1" applyAlignment="1" applyProtection="1">
      <alignment wrapText="1"/>
      <protection hidden="1"/>
    </xf>
    <xf numFmtId="37" fontId="4" fillId="61" borderId="0" xfId="83" applyFont="1" applyFill="1" applyAlignment="1" applyProtection="1">
      <alignment horizontal="right" wrapText="1"/>
      <protection hidden="1"/>
    </xf>
    <xf numFmtId="37" fontId="2" fillId="61" borderId="27" xfId="83" applyFont="1" applyFill="1" applyBorder="1" applyAlignment="1" applyProtection="1">
      <alignment wrapText="1"/>
      <protection hidden="1"/>
    </xf>
    <xf numFmtId="37" fontId="3" fillId="61" borderId="0" xfId="83" applyFont="1" applyFill="1" applyAlignment="1" applyProtection="1">
      <alignment wrapText="1"/>
      <protection hidden="1"/>
    </xf>
    <xf numFmtId="37" fontId="2" fillId="61" borderId="29" xfId="83" applyFont="1" applyFill="1" applyBorder="1" applyAlignment="1" applyProtection="1">
      <alignment wrapText="1"/>
      <protection hidden="1"/>
    </xf>
    <xf numFmtId="37" fontId="3" fillId="61" borderId="0" xfId="83" applyFont="1" applyFill="1" applyBorder="1" applyAlignment="1" applyProtection="1">
      <alignment wrapText="1"/>
      <protection hidden="1"/>
    </xf>
    <xf numFmtId="37" fontId="1" fillId="61" borderId="30" xfId="83" applyFill="1" applyBorder="1" applyProtection="1">
      <alignment/>
      <protection locked="0"/>
    </xf>
    <xf numFmtId="37" fontId="4" fillId="61" borderId="0" xfId="83" applyFont="1" applyFill="1" applyBorder="1" applyAlignment="1" applyProtection="1">
      <alignment wrapText="1"/>
      <protection hidden="1"/>
    </xf>
    <xf numFmtId="37" fontId="3" fillId="61" borderId="28" xfId="83" applyFont="1" applyFill="1" applyBorder="1" applyAlignment="1" applyProtection="1">
      <alignment wrapText="1"/>
      <protection hidden="1"/>
    </xf>
    <xf numFmtId="37" fontId="77" fillId="62" borderId="27" xfId="83" applyFont="1" applyFill="1" applyBorder="1" applyAlignment="1" applyProtection="1">
      <alignment horizontal="left" vertical="center"/>
      <protection hidden="1"/>
    </xf>
    <xf numFmtId="170" fontId="78" fillId="62" borderId="27" xfId="83" applyNumberFormat="1" applyFont="1" applyFill="1" applyBorder="1" applyAlignment="1" applyProtection="1" quotePrefix="1">
      <alignment horizontal="center" vertical="center" wrapText="1"/>
      <protection/>
    </xf>
    <xf numFmtId="37" fontId="2" fillId="61" borderId="0" xfId="83" applyFont="1" applyFill="1" applyAlignment="1" applyProtection="1">
      <alignment vertical="center"/>
      <protection hidden="1"/>
    </xf>
    <xf numFmtId="37" fontId="2" fillId="61" borderId="0" xfId="83" applyFont="1" applyFill="1" applyAlignment="1" applyProtection="1">
      <alignment horizontal="center"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2" fillId="61" borderId="31" xfId="83" applyFont="1" applyFill="1" applyBorder="1" applyAlignment="1" applyProtection="1">
      <alignment vertical="center"/>
      <protection hidden="1"/>
    </xf>
    <xf numFmtId="0" fontId="1" fillId="61" borderId="0" xfId="0" applyFont="1" applyFill="1" applyAlignment="1">
      <alignment/>
    </xf>
    <xf numFmtId="37" fontId="2" fillId="61" borderId="0" xfId="83" applyFont="1" applyFill="1" applyAlignment="1" applyProtection="1">
      <alignment vertical="center" wrapText="1"/>
      <protection hidden="1"/>
    </xf>
    <xf numFmtId="37" fontId="3" fillId="61" borderId="31" xfId="83" applyFont="1" applyFill="1" applyBorder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8" fillId="61" borderId="0" xfId="83" applyFont="1" applyFill="1" applyAlignment="1" applyProtection="1">
      <alignment vertical="center" wrapText="1"/>
      <protection hidden="1"/>
    </xf>
    <xf numFmtId="0" fontId="12" fillId="61" borderId="32" xfId="0" applyFont="1" applyFill="1" applyBorder="1" applyAlignment="1">
      <alignment horizontal="left" wrapText="1"/>
    </xf>
    <xf numFmtId="184" fontId="47" fillId="61" borderId="0" xfId="0" applyNumberFormat="1" applyFont="1" applyFill="1" applyBorder="1" applyAlignment="1">
      <alignment wrapText="1"/>
    </xf>
    <xf numFmtId="183" fontId="12" fillId="61" borderId="0" xfId="0" applyNumberFormat="1" applyFont="1" applyFill="1" applyBorder="1" applyAlignment="1">
      <alignment wrapText="1"/>
    </xf>
    <xf numFmtId="181" fontId="12" fillId="61" borderId="33" xfId="87" applyNumberFormat="1" applyFont="1" applyFill="1" applyBorder="1" applyAlignment="1">
      <alignment wrapText="1"/>
    </xf>
    <xf numFmtId="0" fontId="12" fillId="61" borderId="0" xfId="0" applyFont="1" applyFill="1" applyAlignment="1">
      <alignment/>
    </xf>
    <xf numFmtId="0" fontId="0" fillId="61" borderId="32" xfId="0" applyFont="1" applyFill="1" applyBorder="1" applyAlignment="1">
      <alignment horizontal="left" wrapText="1"/>
    </xf>
    <xf numFmtId="185" fontId="0" fillId="61" borderId="0" xfId="0" applyNumberFormat="1" applyFont="1" applyFill="1" applyBorder="1" applyAlignment="1">
      <alignment wrapText="1"/>
    </xf>
    <xf numFmtId="181" fontId="0" fillId="61" borderId="33" xfId="87" applyNumberFormat="1" applyFont="1" applyFill="1" applyBorder="1" applyAlignment="1">
      <alignment wrapText="1"/>
    </xf>
    <xf numFmtId="183" fontId="0" fillId="61" borderId="0" xfId="0" applyNumberFormat="1" applyFont="1" applyFill="1" applyBorder="1" applyAlignment="1">
      <alignment wrapText="1"/>
    </xf>
    <xf numFmtId="0" fontId="12" fillId="61" borderId="34" xfId="0" applyFont="1" applyFill="1" applyBorder="1" applyAlignment="1">
      <alignment horizontal="left" wrapText="1"/>
    </xf>
    <xf numFmtId="184" fontId="48" fillId="61" borderId="27" xfId="0" applyNumberFormat="1" applyFont="1" applyFill="1" applyBorder="1" applyAlignment="1">
      <alignment wrapText="1"/>
    </xf>
    <xf numFmtId="183" fontId="12" fillId="61" borderId="27" xfId="0" applyNumberFormat="1" applyFont="1" applyFill="1" applyBorder="1" applyAlignment="1">
      <alignment wrapText="1"/>
    </xf>
    <xf numFmtId="179" fontId="12" fillId="61" borderId="35" xfId="87" applyNumberFormat="1" applyFont="1" applyFill="1" applyBorder="1" applyAlignment="1">
      <alignment wrapText="1"/>
    </xf>
    <xf numFmtId="174" fontId="12" fillId="61" borderId="0" xfId="0" applyNumberFormat="1" applyFont="1" applyFill="1" applyBorder="1" applyAlignment="1">
      <alignment wrapText="1"/>
    </xf>
    <xf numFmtId="177" fontId="12" fillId="61" borderId="33" xfId="0" applyNumberFormat="1" applyFont="1" applyFill="1" applyBorder="1" applyAlignment="1">
      <alignment wrapText="1"/>
    </xf>
    <xf numFmtId="177" fontId="0" fillId="61" borderId="33" xfId="0" applyNumberFormat="1" applyFont="1" applyFill="1" applyBorder="1" applyAlignment="1">
      <alignment wrapText="1"/>
    </xf>
    <xf numFmtId="0" fontId="47" fillId="61" borderId="32" xfId="0" applyFont="1" applyFill="1" applyBorder="1" applyAlignment="1" quotePrefix="1">
      <alignment horizontal="right" wrapText="1"/>
    </xf>
    <xf numFmtId="183" fontId="47" fillId="61" borderId="0" xfId="0" applyNumberFormat="1" applyFont="1" applyFill="1" applyBorder="1" applyAlignment="1">
      <alignment wrapText="1"/>
    </xf>
    <xf numFmtId="177" fontId="47" fillId="61" borderId="33" xfId="0" applyNumberFormat="1" applyFont="1" applyFill="1" applyBorder="1" applyAlignment="1">
      <alignment wrapText="1"/>
    </xf>
    <xf numFmtId="0" fontId="0" fillId="61" borderId="36" xfId="0" applyFont="1" applyFill="1" applyBorder="1" applyAlignment="1">
      <alignment horizontal="left" wrapText="1"/>
    </xf>
    <xf numFmtId="183" fontId="47" fillId="61" borderId="29" xfId="0" applyNumberFormat="1" applyFont="1" applyFill="1" applyBorder="1" applyAlignment="1">
      <alignment wrapText="1"/>
    </xf>
    <xf numFmtId="181" fontId="0" fillId="61" borderId="37" xfId="87" applyNumberFormat="1" applyFont="1" applyFill="1" applyBorder="1" applyAlignment="1">
      <alignment wrapText="1"/>
    </xf>
    <xf numFmtId="0" fontId="0" fillId="61" borderId="0" xfId="0" applyFont="1" applyFill="1" applyAlignment="1">
      <alignment horizontal="left"/>
    </xf>
    <xf numFmtId="0" fontId="0" fillId="61" borderId="0" xfId="0" applyFont="1" applyFill="1" applyBorder="1" applyAlignment="1">
      <alignment wrapText="1"/>
    </xf>
    <xf numFmtId="176" fontId="0" fillId="61" borderId="0" xfId="0" applyNumberFormat="1" applyFont="1" applyFill="1" applyBorder="1" applyAlignment="1">
      <alignment wrapText="1"/>
    </xf>
    <xf numFmtId="177" fontId="0" fillId="61" borderId="0" xfId="0" applyNumberFormat="1" applyFont="1" applyFill="1" applyBorder="1" applyAlignment="1">
      <alignment wrapText="1"/>
    </xf>
    <xf numFmtId="174" fontId="0" fillId="61" borderId="29" xfId="0" applyNumberFormat="1" applyFont="1" applyFill="1" applyBorder="1" applyAlignment="1">
      <alignment wrapText="1"/>
    </xf>
    <xf numFmtId="49" fontId="0" fillId="61" borderId="29" xfId="0" applyNumberFormat="1" applyFont="1" applyFill="1" applyBorder="1" applyAlignment="1">
      <alignment horizontal="right" vertical="center" wrapText="1"/>
    </xf>
    <xf numFmtId="0" fontId="0" fillId="61" borderId="37" xfId="0" applyFont="1" applyFill="1" applyBorder="1" applyAlignment="1">
      <alignment/>
    </xf>
    <xf numFmtId="0" fontId="79" fillId="63" borderId="34" xfId="0" applyFont="1" applyFill="1" applyBorder="1" applyAlignment="1">
      <alignment horizontal="left" vertical="center" wrapText="1"/>
    </xf>
    <xf numFmtId="0" fontId="79" fillId="63" borderId="27" xfId="0" applyNumberFormat="1" applyFont="1" applyFill="1" applyBorder="1" applyAlignment="1">
      <alignment horizontal="center" vertical="center" wrapText="1"/>
    </xf>
    <xf numFmtId="15" fontId="80" fillId="63" borderId="27" xfId="0" applyNumberFormat="1" applyFont="1" applyFill="1" applyBorder="1" applyAlignment="1">
      <alignment horizontal="center" vertical="center" wrapText="1"/>
    </xf>
    <xf numFmtId="0" fontId="80" fillId="63" borderId="27" xfId="0" applyFont="1" applyFill="1" applyBorder="1" applyAlignment="1">
      <alignment horizontal="center" vertical="center" wrapText="1"/>
    </xf>
    <xf numFmtId="0" fontId="79" fillId="63" borderId="27" xfId="0" applyFont="1" applyFill="1" applyBorder="1" applyAlignment="1">
      <alignment horizontal="center" vertical="center" wrapText="1"/>
    </xf>
    <xf numFmtId="15" fontId="79" fillId="63" borderId="35" xfId="0" applyNumberFormat="1" applyFont="1" applyFill="1" applyBorder="1" applyAlignment="1">
      <alignment horizontal="center" vertical="center" wrapText="1"/>
    </xf>
    <xf numFmtId="0" fontId="79" fillId="63" borderId="35" xfId="0" applyFont="1" applyFill="1" applyBorder="1" applyAlignment="1">
      <alignment horizontal="center" vertical="center" wrapText="1"/>
    </xf>
    <xf numFmtId="0" fontId="80" fillId="63" borderId="34" xfId="0" applyFont="1" applyFill="1" applyBorder="1" applyAlignment="1">
      <alignment horizontal="left" vertical="center" wrapText="1"/>
    </xf>
    <xf numFmtId="171" fontId="9" fillId="61" borderId="27" xfId="0" applyNumberFormat="1" applyFont="1" applyFill="1" applyBorder="1" applyAlignment="1">
      <alignment wrapText="1"/>
    </xf>
    <xf numFmtId="182" fontId="13" fillId="61" borderId="0" xfId="79" applyNumberFormat="1" applyFont="1" applyFill="1" applyBorder="1" applyAlignment="1">
      <alignment wrapText="1"/>
    </xf>
    <xf numFmtId="175" fontId="10" fillId="61" borderId="29" xfId="0" applyNumberFormat="1" applyFont="1" applyFill="1" applyBorder="1" applyAlignment="1">
      <alignment wrapText="1"/>
    </xf>
    <xf numFmtId="0" fontId="9" fillId="61" borderId="32" xfId="0" applyFont="1" applyFill="1" applyBorder="1" applyAlignment="1">
      <alignment horizontal="left" wrapText="1"/>
    </xf>
    <xf numFmtId="184" fontId="13" fillId="61" borderId="0" xfId="0" applyNumberFormat="1" applyFont="1" applyFill="1" applyBorder="1" applyAlignment="1">
      <alignment wrapText="1"/>
    </xf>
    <xf numFmtId="183" fontId="9" fillId="61" borderId="0" xfId="0" applyNumberFormat="1" applyFont="1" applyFill="1" applyBorder="1" applyAlignment="1">
      <alignment wrapText="1"/>
    </xf>
    <xf numFmtId="181" fontId="9" fillId="61" borderId="33" xfId="87" applyNumberFormat="1" applyFont="1" applyFill="1" applyBorder="1" applyAlignment="1">
      <alignment wrapText="1"/>
    </xf>
    <xf numFmtId="0" fontId="10" fillId="61" borderId="32" xfId="0" applyFont="1" applyFill="1" applyBorder="1" applyAlignment="1">
      <alignment horizontal="left" wrapText="1"/>
    </xf>
    <xf numFmtId="185" fontId="10" fillId="61" borderId="0" xfId="0" applyNumberFormat="1" applyFont="1" applyFill="1" applyBorder="1" applyAlignment="1">
      <alignment wrapText="1"/>
    </xf>
    <xf numFmtId="181" fontId="10" fillId="61" borderId="33" xfId="87" applyNumberFormat="1" applyFont="1" applyFill="1" applyBorder="1" applyAlignment="1">
      <alignment wrapText="1"/>
    </xf>
    <xf numFmtId="183" fontId="10" fillId="61" borderId="0" xfId="0" applyNumberFormat="1" applyFont="1" applyFill="1" applyBorder="1" applyAlignment="1">
      <alignment wrapText="1"/>
    </xf>
    <xf numFmtId="0" fontId="9" fillId="61" borderId="34" xfId="0" applyFont="1" applyFill="1" applyBorder="1" applyAlignment="1">
      <alignment horizontal="left" wrapText="1"/>
    </xf>
    <xf numFmtId="180" fontId="9" fillId="61" borderId="27" xfId="0" applyNumberFormat="1" applyFont="1" applyFill="1" applyBorder="1" applyAlignment="1">
      <alignment wrapText="1"/>
    </xf>
    <xf numFmtId="184" fontId="14" fillId="61" borderId="27" xfId="0" applyNumberFormat="1" applyFont="1" applyFill="1" applyBorder="1" applyAlignment="1">
      <alignment wrapText="1"/>
    </xf>
    <xf numFmtId="183" fontId="9" fillId="61" borderId="27" xfId="0" applyNumberFormat="1" applyFont="1" applyFill="1" applyBorder="1" applyAlignment="1">
      <alignment wrapText="1"/>
    </xf>
    <xf numFmtId="177" fontId="9" fillId="61" borderId="33" xfId="0" applyNumberFormat="1" applyFont="1" applyFill="1" applyBorder="1" applyAlignment="1">
      <alignment wrapText="1"/>
    </xf>
    <xf numFmtId="182" fontId="10" fillId="61" borderId="0" xfId="79" applyNumberFormat="1" applyFont="1" applyFill="1" applyBorder="1" applyAlignment="1">
      <alignment wrapText="1"/>
    </xf>
    <xf numFmtId="177" fontId="10" fillId="61" borderId="33" xfId="0" applyNumberFormat="1" applyFont="1" applyFill="1" applyBorder="1" applyAlignment="1">
      <alignment wrapText="1"/>
    </xf>
    <xf numFmtId="0" fontId="10" fillId="61" borderId="36" xfId="0" applyFont="1" applyFill="1" applyBorder="1" applyAlignment="1">
      <alignment horizontal="left" wrapText="1"/>
    </xf>
    <xf numFmtId="182" fontId="10" fillId="61" borderId="29" xfId="79" applyNumberFormat="1" applyFont="1" applyFill="1" applyBorder="1" applyAlignment="1">
      <alignment wrapText="1"/>
    </xf>
    <xf numFmtId="183" fontId="10" fillId="61" borderId="29" xfId="0" applyNumberFormat="1" applyFont="1" applyFill="1" applyBorder="1" applyAlignment="1">
      <alignment wrapText="1"/>
    </xf>
    <xf numFmtId="177" fontId="10" fillId="61" borderId="37" xfId="0" applyNumberFormat="1" applyFont="1" applyFill="1" applyBorder="1" applyAlignment="1">
      <alignment wrapText="1"/>
    </xf>
    <xf numFmtId="171" fontId="12" fillId="61" borderId="0" xfId="0" applyNumberFormat="1" applyFont="1" applyFill="1" applyAlignment="1">
      <alignment/>
    </xf>
    <xf numFmtId="180" fontId="12" fillId="61" borderId="0" xfId="0" applyNumberFormat="1" applyFont="1" applyFill="1" applyAlignment="1">
      <alignment/>
    </xf>
    <xf numFmtId="171" fontId="0" fillId="61" borderId="0" xfId="0" applyNumberFormat="1" applyFill="1" applyAlignment="1">
      <alignment/>
    </xf>
    <xf numFmtId="174" fontId="13" fillId="61" borderId="29" xfId="0" applyNumberFormat="1" applyFont="1" applyFill="1" applyBorder="1" applyAlignment="1">
      <alignment wrapText="1"/>
    </xf>
    <xf numFmtId="49" fontId="13" fillId="61" borderId="29" xfId="0" applyNumberFormat="1" applyFont="1" applyFill="1" applyBorder="1" applyAlignment="1">
      <alignment horizontal="right" wrapText="1"/>
    </xf>
    <xf numFmtId="0" fontId="0" fillId="61" borderId="37" xfId="0" applyFill="1" applyBorder="1" applyAlignment="1">
      <alignment/>
    </xf>
    <xf numFmtId="0" fontId="0" fillId="61" borderId="0" xfId="0" applyFill="1" applyAlignment="1">
      <alignment horizontal="left"/>
    </xf>
    <xf numFmtId="0" fontId="80" fillId="64" borderId="34" xfId="0" applyFont="1" applyFill="1" applyBorder="1" applyAlignment="1">
      <alignment horizontal="left" vertical="center" wrapText="1"/>
    </xf>
    <xf numFmtId="0" fontId="79" fillId="64" borderId="27" xfId="0" applyNumberFormat="1" applyFont="1" applyFill="1" applyBorder="1" applyAlignment="1">
      <alignment horizontal="center" vertical="center" wrapText="1"/>
    </xf>
    <xf numFmtId="0" fontId="79" fillId="64" borderId="27" xfId="0" applyFont="1" applyFill="1" applyBorder="1" applyAlignment="1">
      <alignment horizontal="center" vertical="center" wrapText="1"/>
    </xf>
    <xf numFmtId="0" fontId="79" fillId="64" borderId="35" xfId="0" applyFont="1" applyFill="1" applyBorder="1" applyAlignment="1">
      <alignment horizontal="center" vertical="center" wrapText="1"/>
    </xf>
    <xf numFmtId="0" fontId="79" fillId="64" borderId="34" xfId="0" applyFont="1" applyFill="1" applyBorder="1" applyAlignment="1">
      <alignment horizontal="left" vertical="center" wrapText="1"/>
    </xf>
    <xf numFmtId="15" fontId="80" fillId="64" borderId="27" xfId="0" applyNumberFormat="1" applyFont="1" applyFill="1" applyBorder="1" applyAlignment="1">
      <alignment horizontal="center" vertical="center" wrapText="1"/>
    </xf>
    <xf numFmtId="0" fontId="80" fillId="64" borderId="27" xfId="0" applyFont="1" applyFill="1" applyBorder="1" applyAlignment="1">
      <alignment horizontal="center" vertical="center" wrapText="1"/>
    </xf>
    <xf numFmtId="15" fontId="79" fillId="64" borderId="35" xfId="0" applyNumberFormat="1" applyFont="1" applyFill="1" applyBorder="1" applyAlignment="1">
      <alignment horizontal="center" vertical="center" wrapText="1"/>
    </xf>
    <xf numFmtId="181" fontId="9" fillId="61" borderId="33" xfId="0" applyNumberFormat="1" applyFont="1" applyFill="1" applyBorder="1" applyAlignment="1">
      <alignment wrapText="1"/>
    </xf>
    <xf numFmtId="181" fontId="9" fillId="61" borderId="35" xfId="87" applyNumberFormat="1" applyFont="1" applyFill="1" applyBorder="1" applyAlignment="1">
      <alignment wrapText="1"/>
    </xf>
    <xf numFmtId="181" fontId="10" fillId="61" borderId="33" xfId="0" applyNumberFormat="1" applyFont="1" applyFill="1" applyBorder="1" applyAlignment="1">
      <alignment wrapText="1"/>
    </xf>
    <xf numFmtId="0" fontId="10" fillId="61" borderId="0" xfId="0" applyFont="1" applyFill="1" applyBorder="1" applyAlignment="1">
      <alignment wrapText="1"/>
    </xf>
    <xf numFmtId="0" fontId="10" fillId="61" borderId="32" xfId="0" applyFont="1" applyFill="1" applyBorder="1" applyAlignment="1">
      <alignment horizontal="right" wrapText="1"/>
    </xf>
    <xf numFmtId="0" fontId="10" fillId="61" borderId="36" xfId="0" applyFont="1" applyFill="1" applyBorder="1" applyAlignment="1">
      <alignment horizontal="right" wrapText="1"/>
    </xf>
    <xf numFmtId="171" fontId="10" fillId="61" borderId="29" xfId="0" applyNumberFormat="1" applyFont="1" applyFill="1" applyBorder="1" applyAlignment="1">
      <alignment wrapText="1"/>
    </xf>
    <xf numFmtId="181" fontId="10" fillId="61" borderId="37" xfId="0" applyNumberFormat="1" applyFont="1" applyFill="1" applyBorder="1" applyAlignment="1">
      <alignment wrapText="1"/>
    </xf>
    <xf numFmtId="174" fontId="10" fillId="61" borderId="0" xfId="0" applyNumberFormat="1" applyFont="1" applyFill="1" applyBorder="1" applyAlignment="1">
      <alignment wrapText="1"/>
    </xf>
    <xf numFmtId="176" fontId="9" fillId="61" borderId="0" xfId="0" applyNumberFormat="1" applyFont="1" applyFill="1" applyBorder="1" applyAlignment="1">
      <alignment wrapText="1"/>
    </xf>
    <xf numFmtId="176" fontId="10" fillId="61" borderId="0" xfId="0" applyNumberFormat="1" applyFont="1" applyFill="1" applyBorder="1" applyAlignment="1">
      <alignment wrapText="1"/>
    </xf>
    <xf numFmtId="174" fontId="10" fillId="61" borderId="29" xfId="0" applyNumberFormat="1" applyFont="1" applyFill="1" applyBorder="1" applyAlignment="1">
      <alignment wrapText="1"/>
    </xf>
    <xf numFmtId="49" fontId="10" fillId="61" borderId="29" xfId="0" applyNumberFormat="1" applyFont="1" applyFill="1" applyBorder="1" applyAlignment="1">
      <alignment horizontal="right" wrapText="1"/>
    </xf>
    <xf numFmtId="0" fontId="79" fillId="62" borderId="34" xfId="0" applyFont="1" applyFill="1" applyBorder="1" applyAlignment="1">
      <alignment horizontal="left" vertical="center" wrapText="1"/>
    </xf>
    <xf numFmtId="0" fontId="79" fillId="62" borderId="27" xfId="0" applyNumberFormat="1" applyFont="1" applyFill="1" applyBorder="1" applyAlignment="1">
      <alignment horizontal="center" vertical="center" wrapText="1"/>
    </xf>
    <xf numFmtId="15" fontId="80" fillId="62" borderId="27" xfId="0" applyNumberFormat="1" applyFont="1" applyFill="1" applyBorder="1" applyAlignment="1">
      <alignment horizontal="center" vertical="center" wrapText="1"/>
    </xf>
    <xf numFmtId="0" fontId="80" fillId="62" borderId="27" xfId="0" applyFont="1" applyFill="1" applyBorder="1" applyAlignment="1">
      <alignment horizontal="center" vertical="center" wrapText="1"/>
    </xf>
    <xf numFmtId="0" fontId="79" fillId="62" borderId="27" xfId="0" applyFont="1" applyFill="1" applyBorder="1" applyAlignment="1">
      <alignment horizontal="center" vertical="center" wrapText="1"/>
    </xf>
    <xf numFmtId="15" fontId="79" fillId="62" borderId="35" xfId="0" applyNumberFormat="1" applyFont="1" applyFill="1" applyBorder="1" applyAlignment="1">
      <alignment horizontal="center" vertical="center" wrapText="1"/>
    </xf>
    <xf numFmtId="0" fontId="79" fillId="62" borderId="35" xfId="0" applyFont="1" applyFill="1" applyBorder="1" applyAlignment="1">
      <alignment horizontal="center" vertical="center" wrapText="1"/>
    </xf>
    <xf numFmtId="0" fontId="80" fillId="62" borderId="34" xfId="0" applyFont="1" applyFill="1" applyBorder="1" applyAlignment="1">
      <alignment horizontal="left" vertical="center" wrapText="1"/>
    </xf>
    <xf numFmtId="173" fontId="9" fillId="61" borderId="27" xfId="0" applyNumberFormat="1" applyFont="1" applyFill="1" applyBorder="1" applyAlignment="1">
      <alignment wrapText="1"/>
    </xf>
    <xf numFmtId="174" fontId="13" fillId="61" borderId="0" xfId="0" applyNumberFormat="1" applyFont="1" applyFill="1" applyBorder="1" applyAlignment="1">
      <alignment wrapText="1"/>
    </xf>
    <xf numFmtId="175" fontId="9" fillId="61" borderId="27" xfId="0" applyNumberFormat="1" applyFont="1" applyFill="1" applyBorder="1" applyAlignment="1">
      <alignment wrapText="1"/>
    </xf>
    <xf numFmtId="174" fontId="14" fillId="61" borderId="27" xfId="0" applyNumberFormat="1" applyFont="1" applyFill="1" applyBorder="1" applyAlignment="1">
      <alignment wrapText="1"/>
    </xf>
    <xf numFmtId="181" fontId="9" fillId="61" borderId="35" xfId="0" applyNumberFormat="1" applyFont="1" applyFill="1" applyBorder="1" applyAlignment="1">
      <alignment wrapText="1"/>
    </xf>
    <xf numFmtId="173" fontId="12" fillId="61" borderId="0" xfId="0" applyNumberFormat="1" applyFont="1" applyFill="1" applyAlignment="1">
      <alignment/>
    </xf>
    <xf numFmtId="0" fontId="79" fillId="65" borderId="34" xfId="0" applyFont="1" applyFill="1" applyBorder="1" applyAlignment="1">
      <alignment horizontal="left" vertical="center" wrapText="1"/>
    </xf>
    <xf numFmtId="0" fontId="79" fillId="65" borderId="27" xfId="0" applyNumberFormat="1" applyFont="1" applyFill="1" applyBorder="1" applyAlignment="1">
      <alignment horizontal="center" vertical="center" wrapText="1"/>
    </xf>
    <xf numFmtId="15" fontId="80" fillId="65" borderId="27" xfId="0" applyNumberFormat="1" applyFont="1" applyFill="1" applyBorder="1" applyAlignment="1">
      <alignment horizontal="center" vertical="center" wrapText="1"/>
    </xf>
    <xf numFmtId="0" fontId="80" fillId="65" borderId="27" xfId="0" applyFont="1" applyFill="1" applyBorder="1" applyAlignment="1">
      <alignment horizontal="center" vertical="center" wrapText="1"/>
    </xf>
    <xf numFmtId="0" fontId="79" fillId="65" borderId="27" xfId="0" applyFont="1" applyFill="1" applyBorder="1" applyAlignment="1">
      <alignment horizontal="center" vertical="center" wrapText="1"/>
    </xf>
    <xf numFmtId="15" fontId="79" fillId="65" borderId="35" xfId="0" applyNumberFormat="1" applyFont="1" applyFill="1" applyBorder="1" applyAlignment="1">
      <alignment horizontal="center" vertical="center" wrapText="1"/>
    </xf>
    <xf numFmtId="0" fontId="80" fillId="65" borderId="34" xfId="0" applyFont="1" applyFill="1" applyBorder="1" applyAlignment="1">
      <alignment horizontal="left" vertical="center" wrapText="1"/>
    </xf>
    <xf numFmtId="0" fontId="79" fillId="65" borderId="35" xfId="0" applyFont="1" applyFill="1" applyBorder="1" applyAlignment="1">
      <alignment horizontal="center" vertical="center" wrapText="1"/>
    </xf>
    <xf numFmtId="0" fontId="10" fillId="61" borderId="29" xfId="0" applyFont="1" applyFill="1" applyBorder="1" applyAlignment="1">
      <alignment wrapText="1"/>
    </xf>
    <xf numFmtId="186" fontId="10" fillId="61" borderId="29" xfId="0" applyNumberFormat="1" applyFont="1" applyFill="1" applyBorder="1" applyAlignment="1">
      <alignment wrapText="1"/>
    </xf>
    <xf numFmtId="181" fontId="10" fillId="61" borderId="37" xfId="87" applyNumberFormat="1" applyFont="1" applyFill="1" applyBorder="1" applyAlignment="1">
      <alignment wrapText="1"/>
    </xf>
    <xf numFmtId="0" fontId="79" fillId="66" borderId="34" xfId="0" applyFont="1" applyFill="1" applyBorder="1" applyAlignment="1">
      <alignment horizontal="left" vertical="center" wrapText="1"/>
    </xf>
    <xf numFmtId="0" fontId="79" fillId="66" borderId="27" xfId="0" applyNumberFormat="1" applyFont="1" applyFill="1" applyBorder="1" applyAlignment="1">
      <alignment horizontal="center" vertical="center" wrapText="1"/>
    </xf>
    <xf numFmtId="15" fontId="80" fillId="66" borderId="27" xfId="0" applyNumberFormat="1" applyFont="1" applyFill="1" applyBorder="1" applyAlignment="1">
      <alignment horizontal="center" vertical="center" wrapText="1"/>
    </xf>
    <xf numFmtId="0" fontId="80" fillId="66" borderId="27" xfId="0" applyFont="1" applyFill="1" applyBorder="1" applyAlignment="1">
      <alignment horizontal="center" vertical="center" wrapText="1"/>
    </xf>
    <xf numFmtId="0" fontId="79" fillId="66" borderId="27" xfId="0" applyFont="1" applyFill="1" applyBorder="1" applyAlignment="1">
      <alignment horizontal="center" vertical="center" wrapText="1"/>
    </xf>
    <xf numFmtId="15" fontId="79" fillId="66" borderId="35" xfId="0" applyNumberFormat="1" applyFont="1" applyFill="1" applyBorder="1" applyAlignment="1">
      <alignment horizontal="center" vertical="center" wrapText="1"/>
    </xf>
    <xf numFmtId="0" fontId="79" fillId="66" borderId="35" xfId="0" applyFont="1" applyFill="1" applyBorder="1" applyAlignment="1">
      <alignment horizontal="center" vertical="center" wrapText="1"/>
    </xf>
    <xf numFmtId="0" fontId="80" fillId="66" borderId="34" xfId="0" applyFont="1" applyFill="1" applyBorder="1" applyAlignment="1">
      <alignment horizontal="left" vertical="center" wrapText="1"/>
    </xf>
    <xf numFmtId="178" fontId="1" fillId="61" borderId="0" xfId="83" applyNumberFormat="1" applyFont="1" applyFill="1" applyBorder="1" applyProtection="1">
      <alignment/>
      <protection locked="0"/>
    </xf>
    <xf numFmtId="178" fontId="3" fillId="61" borderId="0" xfId="83" applyNumberFormat="1" applyFont="1" applyFill="1" applyProtection="1">
      <alignment/>
      <protection hidden="1"/>
    </xf>
    <xf numFmtId="178" fontId="6" fillId="61" borderId="27" xfId="83" applyNumberFormat="1" applyFont="1" applyFill="1" applyBorder="1" applyProtection="1">
      <alignment/>
      <protection locked="0"/>
    </xf>
    <xf numFmtId="178" fontId="3" fillId="61" borderId="0" xfId="83" applyNumberFormat="1" applyFont="1" applyFill="1" applyAlignment="1" applyProtection="1">
      <alignment horizontal="right"/>
      <protection hidden="1"/>
    </xf>
    <xf numFmtId="178" fontId="1" fillId="61" borderId="29" xfId="83" applyNumberFormat="1" applyFont="1" applyFill="1" applyBorder="1" applyProtection="1">
      <alignment/>
      <protection locked="0"/>
    </xf>
    <xf numFmtId="180" fontId="2" fillId="60" borderId="27" xfId="83" applyNumberFormat="1" applyFont="1" applyFill="1" applyBorder="1" applyAlignment="1" applyProtection="1">
      <alignment vertical="center"/>
      <protection hidden="1"/>
    </xf>
    <xf numFmtId="180" fontId="3" fillId="61" borderId="0" xfId="83" applyNumberFormat="1" applyFont="1" applyFill="1" applyBorder="1" applyAlignment="1" applyProtection="1">
      <alignment vertical="center"/>
      <protection hidden="1"/>
    </xf>
    <xf numFmtId="180" fontId="45" fillId="61" borderId="0" xfId="83" applyNumberFormat="1" applyFont="1" applyFill="1" applyBorder="1" applyAlignment="1" applyProtection="1">
      <alignment vertical="center"/>
      <protection hidden="1"/>
    </xf>
    <xf numFmtId="180" fontId="2" fillId="15" borderId="38" xfId="83" applyNumberFormat="1" applyFont="1" applyFill="1" applyBorder="1" applyAlignment="1" applyProtection="1">
      <alignment horizontal="right" vertical="center"/>
      <protection hidden="1"/>
    </xf>
    <xf numFmtId="180" fontId="3" fillId="61" borderId="31" xfId="83" applyNumberFormat="1" applyFont="1" applyFill="1" applyBorder="1" applyAlignment="1" applyProtection="1">
      <alignment vertical="center"/>
      <protection hidden="1"/>
    </xf>
    <xf numFmtId="180" fontId="45" fillId="61" borderId="29" xfId="83" applyNumberFormat="1" applyFont="1" applyFill="1" applyBorder="1" applyAlignment="1" applyProtection="1">
      <alignment vertical="center"/>
      <protection hidden="1"/>
    </xf>
    <xf numFmtId="180" fontId="45" fillId="61" borderId="39" xfId="83" applyNumberFormat="1" applyFont="1" applyFill="1" applyBorder="1" applyAlignment="1" applyProtection="1">
      <alignment vertical="center"/>
      <protection hidden="1"/>
    </xf>
    <xf numFmtId="180" fontId="45" fillId="61" borderId="29" xfId="83" applyNumberFormat="1" applyFont="1" applyFill="1" applyBorder="1" applyAlignment="1" applyProtection="1" quotePrefix="1">
      <alignment horizontal="right" vertical="center"/>
      <protection hidden="1"/>
    </xf>
    <xf numFmtId="180" fontId="6" fillId="15" borderId="27" xfId="0" applyNumberFormat="1" applyFont="1" applyFill="1" applyBorder="1" applyAlignment="1">
      <alignment horizontal="right" vertical="center" wrapText="1"/>
    </xf>
    <xf numFmtId="37" fontId="3" fillId="61" borderId="27" xfId="83" applyFont="1" applyFill="1" applyBorder="1" applyAlignment="1" applyProtection="1">
      <alignment horizontal="left" vertical="center"/>
      <protection hidden="1"/>
    </xf>
    <xf numFmtId="180" fontId="2" fillId="61" borderId="0" xfId="83" applyNumberFormat="1" applyFont="1" applyFill="1" applyBorder="1" applyAlignment="1" applyProtection="1">
      <alignment vertical="center"/>
      <protection hidden="1"/>
    </xf>
    <xf numFmtId="37" fontId="3" fillId="61" borderId="27" xfId="83" applyFont="1" applyFill="1" applyBorder="1" applyAlignment="1" applyProtection="1">
      <alignment horizontal="left" vertical="center" wrapText="1"/>
      <protection hidden="1"/>
    </xf>
    <xf numFmtId="170" fontId="7" fillId="62" borderId="27" xfId="83" applyNumberFormat="1" applyFont="1" applyFill="1" applyBorder="1" applyAlignment="1" applyProtection="1" quotePrefix="1">
      <alignment horizontal="center" vertical="center" wrapText="1"/>
      <protection/>
    </xf>
    <xf numFmtId="14" fontId="77" fillId="62" borderId="27" xfId="83" applyNumberFormat="1" applyFont="1" applyFill="1" applyBorder="1" applyAlignment="1" applyProtection="1" quotePrefix="1">
      <alignment horizontal="right" vertical="center" wrapText="1"/>
      <protection/>
    </xf>
    <xf numFmtId="180" fontId="9" fillId="61" borderId="0" xfId="0" applyNumberFormat="1" applyFont="1" applyFill="1" applyAlignment="1">
      <alignment wrapText="1"/>
    </xf>
    <xf numFmtId="172" fontId="10" fillId="61" borderId="0" xfId="0" applyNumberFormat="1" applyFont="1" applyFill="1" applyAlignment="1">
      <alignment wrapText="1"/>
    </xf>
    <xf numFmtId="173" fontId="10" fillId="61" borderId="0" xfId="0" applyNumberFormat="1" applyFont="1" applyFill="1" applyAlignment="1">
      <alignment wrapText="1"/>
    </xf>
    <xf numFmtId="175" fontId="9" fillId="61" borderId="0" xfId="0" applyNumberFormat="1" applyFont="1" applyFill="1" applyAlignment="1">
      <alignment wrapText="1"/>
    </xf>
    <xf numFmtId="175" fontId="10" fillId="61" borderId="0" xfId="0" applyNumberFormat="1" applyFont="1" applyFill="1" applyAlignment="1">
      <alignment wrapText="1"/>
    </xf>
    <xf numFmtId="0" fontId="10" fillId="61" borderId="0" xfId="0" applyFont="1" applyFill="1" applyAlignment="1">
      <alignment wrapText="1"/>
    </xf>
    <xf numFmtId="171" fontId="10" fillId="61" borderId="0" xfId="0" applyNumberFormat="1" applyFont="1" applyFill="1" applyAlignment="1">
      <alignment wrapText="1"/>
    </xf>
    <xf numFmtId="178" fontId="1" fillId="61" borderId="0" xfId="83" applyNumberFormat="1" applyFill="1" applyProtection="1">
      <alignment/>
      <protection locked="0"/>
    </xf>
    <xf numFmtId="178" fontId="5" fillId="61" borderId="0" xfId="83" applyNumberFormat="1" applyFont="1" applyFill="1" applyProtection="1">
      <alignment/>
      <protection locked="0"/>
    </xf>
    <xf numFmtId="178" fontId="1" fillId="61" borderId="29" xfId="83" applyNumberFormat="1" applyFill="1" applyBorder="1" applyProtection="1">
      <alignment/>
      <protection locked="0"/>
    </xf>
    <xf numFmtId="187" fontId="1" fillId="61" borderId="0" xfId="83" applyNumberFormat="1" applyFill="1" applyProtection="1">
      <alignment/>
      <protection locked="0"/>
    </xf>
    <xf numFmtId="180" fontId="45" fillId="61" borderId="0" xfId="83" applyNumberFormat="1" applyFont="1" applyFill="1" applyAlignment="1" applyProtection="1">
      <alignment horizontal="right" vertical="center"/>
      <protection hidden="1"/>
    </xf>
    <xf numFmtId="180" fontId="45" fillId="61" borderId="0" xfId="83" applyNumberFormat="1" applyFont="1" applyFill="1" applyAlignment="1" applyProtection="1">
      <alignment vertical="center"/>
      <protection hidden="1"/>
    </xf>
    <xf numFmtId="180" fontId="45" fillId="61" borderId="0" xfId="83" applyNumberFormat="1" applyFont="1" applyFill="1" applyAlignment="1" applyProtection="1" quotePrefix="1">
      <alignment horizontal="right" vertical="center"/>
      <protection hidden="1"/>
    </xf>
    <xf numFmtId="178" fontId="6" fillId="61" borderId="0" xfId="83" applyNumberFormat="1" applyFont="1" applyFill="1" applyProtection="1">
      <alignment/>
      <protection locked="0"/>
    </xf>
    <xf numFmtId="171" fontId="9" fillId="61" borderId="0" xfId="0" applyNumberFormat="1" applyFont="1" applyFill="1" applyAlignment="1">
      <alignment wrapText="1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Cons_HERA_mar04_Poli_7tris" xfId="83"/>
    <cellStyle name="Nota" xfId="84"/>
    <cellStyle name="Note" xfId="85"/>
    <cellStyle name="Output" xfId="86"/>
    <cellStyle name="Percent" xfId="87"/>
    <cellStyle name="SAPBEXaggData" xfId="88"/>
    <cellStyle name="SAPBEXaggDataEmph" xfId="89"/>
    <cellStyle name="SAPBEXaggExc1" xfId="90"/>
    <cellStyle name="SAPBEXaggExc1Emph" xfId="91"/>
    <cellStyle name="SAPBEXaggExc2" xfId="92"/>
    <cellStyle name="SAPBEXaggExc2Emph" xfId="93"/>
    <cellStyle name="SAPBEXaggItem" xfId="94"/>
    <cellStyle name="SAPBEXaggItemX" xfId="95"/>
    <cellStyle name="SAPBEXbackground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Data" xfId="111"/>
    <cellStyle name="SAPBEXheaderItem" xfId="112"/>
    <cellStyle name="SAPBEXheaderRowOne" xfId="113"/>
    <cellStyle name="SAPBEXheaderRowThree" xfId="114"/>
    <cellStyle name="SAPBEXheaderRowTwo" xfId="115"/>
    <cellStyle name="SAPBEXheaderSingleRow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resData" xfId="126"/>
    <cellStyle name="SAPBEXresDataEmph" xfId="127"/>
    <cellStyle name="SAPBEXresExc1" xfId="128"/>
    <cellStyle name="SAPBEXresExc1Emph" xfId="129"/>
    <cellStyle name="SAPBEXresExc2" xfId="130"/>
    <cellStyle name="SAPBEXresExc2Emph" xfId="131"/>
    <cellStyle name="SAPBEXresItem" xfId="132"/>
    <cellStyle name="SAPBEXresItemX" xfId="133"/>
    <cellStyle name="SAPBEXstdData" xfId="134"/>
    <cellStyle name="SAPBEXstdDataEmph" xfId="135"/>
    <cellStyle name="SAPBEXstdExc1" xfId="136"/>
    <cellStyle name="SAPBEXstdExc1Emph" xfId="137"/>
    <cellStyle name="SAPBEXstdExc2" xfId="138"/>
    <cellStyle name="SAPBEXstdExc2Emph" xfId="139"/>
    <cellStyle name="SAPBEXstdItem" xfId="140"/>
    <cellStyle name="SAPBEXstdItemHeader" xfId="141"/>
    <cellStyle name="SAPBEXstdItemLeft" xfId="142"/>
    <cellStyle name="SAPBEXstdItemLeftChart" xfId="143"/>
    <cellStyle name="SAPBEXstdItemX" xfId="144"/>
    <cellStyle name="SAPBEXsubData" xfId="145"/>
    <cellStyle name="SAPBEXsubDataEmph" xfId="146"/>
    <cellStyle name="SAPBEXsubExc1" xfId="147"/>
    <cellStyle name="SAPBEXsubExc1Emph" xfId="148"/>
    <cellStyle name="SAPBEXsubExc2" xfId="149"/>
    <cellStyle name="SAPBEXsubExc2Emph" xfId="150"/>
    <cellStyle name="SAPBEXsubItem" xfId="151"/>
    <cellStyle name="SAPBEXtitle" xfId="152"/>
    <cellStyle name="SAPBEXundefined" xfId="153"/>
    <cellStyle name="Testo avviso" xfId="154"/>
    <cellStyle name="Testo descrittivo" xfId="155"/>
    <cellStyle name="Title" xfId="156"/>
    <cellStyle name="Titolo" xfId="157"/>
    <cellStyle name="Titolo 1" xfId="158"/>
    <cellStyle name="Titolo 2" xfId="159"/>
    <cellStyle name="Titolo 3" xfId="160"/>
    <cellStyle name="Titolo 4" xfId="161"/>
    <cellStyle name="Total" xfId="162"/>
    <cellStyle name="Totale" xfId="163"/>
    <cellStyle name="Valore non valido" xfId="164"/>
    <cellStyle name="Valore valido" xfId="165"/>
    <cellStyle name="Currency" xfId="166"/>
    <cellStyle name="Currency [0]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5"/>
  <sheetViews>
    <sheetView tabSelected="1"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51.140625" style="12" customWidth="1"/>
    <col min="2" max="3" width="9.140625" style="12" customWidth="1"/>
    <col min="4" max="16384" width="9.140625" style="13" customWidth="1"/>
  </cols>
  <sheetData>
    <row r="3" ht="25.5" customHeight="1"/>
    <row r="4" spans="1:3" ht="13.5">
      <c r="A4" s="23" t="s">
        <v>1</v>
      </c>
      <c r="B4" s="24"/>
      <c r="C4" s="173"/>
    </row>
    <row r="5" spans="1:3" ht="13.5">
      <c r="A5" s="1" t="s">
        <v>88</v>
      </c>
      <c r="B5" s="5">
        <v>2021</v>
      </c>
      <c r="C5" s="5">
        <v>2022</v>
      </c>
    </row>
    <row r="6" spans="1:3" ht="13.5">
      <c r="A6" s="17" t="s">
        <v>45</v>
      </c>
      <c r="B6" s="182">
        <v>10555.3</v>
      </c>
      <c r="C6" s="182">
        <v>20082</v>
      </c>
    </row>
    <row r="7" spans="1:3" ht="12" customHeight="1">
      <c r="A7" s="14" t="s">
        <v>2</v>
      </c>
      <c r="B7" s="182">
        <v>0</v>
      </c>
      <c r="C7" s="182">
        <v>0</v>
      </c>
    </row>
    <row r="8" spans="1:3" ht="13.5">
      <c r="A8" s="14" t="s">
        <v>3</v>
      </c>
      <c r="B8" s="182">
        <v>400.1</v>
      </c>
      <c r="C8" s="182">
        <v>548.2</v>
      </c>
    </row>
    <row r="9" spans="1:3" ht="13.5">
      <c r="A9" s="15" t="s">
        <v>79</v>
      </c>
      <c r="B9" s="183">
        <v>0</v>
      </c>
      <c r="C9" s="183">
        <v>0</v>
      </c>
    </row>
    <row r="10" spans="1:3" ht="13.5">
      <c r="A10" s="15"/>
      <c r="B10" s="157"/>
      <c r="C10" s="157"/>
    </row>
    <row r="11" spans="1:3" ht="13.5">
      <c r="A11" s="14" t="s">
        <v>78</v>
      </c>
      <c r="B11" s="182">
        <v>-6672.9</v>
      </c>
      <c r="C11" s="182">
        <v>-16635.9</v>
      </c>
    </row>
    <row r="12" spans="1:3" ht="13.5">
      <c r="A12" s="14" t="s">
        <v>4</v>
      </c>
      <c r="B12" s="182">
        <v>-2464.6</v>
      </c>
      <c r="C12" s="182">
        <v>-2105.8</v>
      </c>
    </row>
    <row r="13" spans="1:3" ht="13.5">
      <c r="A13" s="14" t="s">
        <v>5</v>
      </c>
      <c r="B13" s="182">
        <v>-592.8</v>
      </c>
      <c r="C13" s="182">
        <v>-601.1</v>
      </c>
    </row>
    <row r="14" spans="1:3" ht="13.5">
      <c r="A14" s="14" t="s">
        <v>6</v>
      </c>
      <c r="B14" s="182">
        <v>-612.1</v>
      </c>
      <c r="C14" s="182">
        <v>-667.1</v>
      </c>
    </row>
    <row r="15" spans="1:3" ht="13.5">
      <c r="A15" s="14" t="s">
        <v>7</v>
      </c>
      <c r="B15" s="182">
        <v>-66.5</v>
      </c>
      <c r="C15" s="182">
        <v>-74.9</v>
      </c>
    </row>
    <row r="16" spans="1:3" ht="13.5">
      <c r="A16" s="14" t="s">
        <v>102</v>
      </c>
      <c r="B16" s="182">
        <v>60.8</v>
      </c>
      <c r="C16" s="182">
        <v>82.5</v>
      </c>
    </row>
    <row r="17" spans="1:3" ht="13.5">
      <c r="A17" s="14"/>
      <c r="B17" s="157"/>
      <c r="C17" s="157"/>
    </row>
    <row r="18" spans="1:3" ht="13.5">
      <c r="A18" s="16" t="s">
        <v>9</v>
      </c>
      <c r="B18" s="158">
        <f>SUM(B6:B16)</f>
        <v>607.3000000000001</v>
      </c>
      <c r="C18" s="158">
        <f>SUM(C6:C16)</f>
        <v>627.8999999999992</v>
      </c>
    </row>
    <row r="19" spans="1:3" ht="13.5">
      <c r="A19" s="17" t="s">
        <v>97</v>
      </c>
      <c r="B19" s="159">
        <v>-119.8</v>
      </c>
      <c r="C19" s="159">
        <v>-125</v>
      </c>
    </row>
    <row r="20" spans="1:3" ht="13.5">
      <c r="A20" s="14"/>
      <c r="B20" s="157"/>
      <c r="C20" s="157"/>
    </row>
    <row r="21" spans="1:3" ht="13.5">
      <c r="A21" s="16" t="s">
        <v>98</v>
      </c>
      <c r="B21" s="158">
        <f>SUM(B18:B19)</f>
        <v>487.50000000000006</v>
      </c>
      <c r="C21" s="158">
        <f>SUM(C18:C19)</f>
        <v>502.8999999999992</v>
      </c>
    </row>
    <row r="22" spans="1:3" ht="13.5">
      <c r="A22" s="17" t="s">
        <v>99</v>
      </c>
      <c r="B22" s="159">
        <v>-130.6</v>
      </c>
      <c r="C22" s="159">
        <v>-130.6</v>
      </c>
    </row>
    <row r="23" spans="1:3" ht="13.5">
      <c r="A23" s="14"/>
      <c r="B23" s="159"/>
      <c r="C23" s="159"/>
    </row>
    <row r="24" spans="1:3" ht="13.5">
      <c r="A24" s="16" t="s">
        <v>100</v>
      </c>
      <c r="B24" s="158">
        <f>SUM(B21:B22)</f>
        <v>356.9000000000001</v>
      </c>
      <c r="C24" s="158">
        <f>SUM(C21:C22)</f>
        <v>372.29999999999916</v>
      </c>
    </row>
    <row r="25" spans="1:3" ht="13.5">
      <c r="A25" s="14" t="s">
        <v>101</v>
      </c>
      <c r="B25" s="182">
        <v>12.6</v>
      </c>
      <c r="C25" s="189"/>
    </row>
    <row r="26" spans="1:3" ht="13.5">
      <c r="A26" s="15"/>
      <c r="B26" s="156"/>
      <c r="C26" s="156"/>
    </row>
    <row r="27" spans="1:3" ht="13.5">
      <c r="A27" s="16" t="s">
        <v>10</v>
      </c>
      <c r="B27" s="158">
        <f>+B21+B22</f>
        <v>356.9000000000001</v>
      </c>
      <c r="C27" s="158">
        <f>+C21+C22</f>
        <v>372.29999999999916</v>
      </c>
    </row>
    <row r="28" spans="1:3" ht="13.5">
      <c r="A28" s="14" t="s">
        <v>11</v>
      </c>
      <c r="B28" s="159">
        <v>330.3</v>
      </c>
      <c r="C28" s="159">
        <v>322.2</v>
      </c>
    </row>
    <row r="29" spans="1:3" ht="13.5">
      <c r="A29" s="14" t="s">
        <v>12</v>
      </c>
      <c r="B29" s="159">
        <v>39.2</v>
      </c>
      <c r="C29" s="159">
        <v>50.1</v>
      </c>
    </row>
    <row r="30" spans="1:3" ht="13.5">
      <c r="A30" s="14"/>
      <c r="B30" s="159"/>
      <c r="C30" s="159"/>
    </row>
    <row r="31" spans="1:3" ht="13.5">
      <c r="A31" s="18" t="s">
        <v>13</v>
      </c>
      <c r="B31" s="160"/>
      <c r="C31" s="184"/>
    </row>
    <row r="32" spans="1:3" ht="13.5">
      <c r="A32" s="17" t="s">
        <v>80</v>
      </c>
      <c r="B32" s="185">
        <v>0.226</v>
      </c>
      <c r="C32" s="185">
        <v>0.221</v>
      </c>
    </row>
    <row r="33" spans="1:3" ht="14.25" thickBot="1">
      <c r="A33" s="22" t="s">
        <v>81</v>
      </c>
      <c r="B33" s="185">
        <v>0.226</v>
      </c>
      <c r="C33" s="185">
        <v>0.221</v>
      </c>
    </row>
    <row r="34" spans="1:3" ht="13.5">
      <c r="A34" s="19"/>
      <c r="B34" s="20"/>
      <c r="C34" s="20"/>
    </row>
    <row r="35" ht="13.5">
      <c r="A35" s="21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18:C18" formulaRange="1" unlockedFormula="1"/>
    <ignoredError sqref="C26 C21 B21 B27:C27 B2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12" bestFit="1" customWidth="1"/>
    <col min="2" max="3" width="10.421875" style="12" bestFit="1" customWidth="1"/>
    <col min="4" max="16384" width="9.140625" style="12" customWidth="1"/>
  </cols>
  <sheetData>
    <row r="5" spans="1:3" ht="14.25" customHeight="1">
      <c r="A5" s="23" t="s">
        <v>87</v>
      </c>
      <c r="B5" s="174">
        <v>44561</v>
      </c>
      <c r="C5" s="174">
        <v>44926</v>
      </c>
    </row>
    <row r="6" spans="1:3" ht="13.5">
      <c r="A6" s="2" t="s">
        <v>14</v>
      </c>
      <c r="B6" s="11"/>
      <c r="C6" s="11"/>
    </row>
    <row r="7" spans="1:3" ht="13.5">
      <c r="A7" s="25" t="s">
        <v>15</v>
      </c>
      <c r="B7" s="26"/>
      <c r="C7" s="26"/>
    </row>
    <row r="8" spans="1:3" ht="13.5">
      <c r="A8" s="27" t="s">
        <v>16</v>
      </c>
      <c r="B8" s="186">
        <v>1941</v>
      </c>
      <c r="C8" s="186">
        <v>1984.4</v>
      </c>
    </row>
    <row r="9" spans="1:3" ht="13.5">
      <c r="A9" s="27" t="s">
        <v>92</v>
      </c>
      <c r="B9" s="186">
        <v>101.6</v>
      </c>
      <c r="C9" s="186">
        <v>84.2</v>
      </c>
    </row>
    <row r="10" spans="1:3" ht="13.5">
      <c r="A10" s="27" t="s">
        <v>17</v>
      </c>
      <c r="B10" s="186">
        <v>4126.7</v>
      </c>
      <c r="C10" s="186">
        <v>4417.4</v>
      </c>
    </row>
    <row r="11" spans="1:9" ht="13.5">
      <c r="A11" s="27" t="s">
        <v>18</v>
      </c>
      <c r="B11" s="186">
        <v>842.9</v>
      </c>
      <c r="C11" s="186">
        <v>848.1</v>
      </c>
      <c r="I11" s="12" t="s">
        <v>72</v>
      </c>
    </row>
    <row r="12" spans="1:3" ht="13.5">
      <c r="A12" s="27" t="s">
        <v>19</v>
      </c>
      <c r="B12" s="186">
        <v>198.5</v>
      </c>
      <c r="C12" s="186">
        <v>190.3</v>
      </c>
    </row>
    <row r="13" spans="1:3" ht="13.5">
      <c r="A13" s="27" t="s">
        <v>20</v>
      </c>
      <c r="B13" s="186">
        <v>142.7</v>
      </c>
      <c r="C13" s="186">
        <v>151.8</v>
      </c>
    </row>
    <row r="14" spans="1:3" ht="13.5">
      <c r="A14" s="27" t="s">
        <v>21</v>
      </c>
      <c r="B14" s="186">
        <v>229.4</v>
      </c>
      <c r="C14" s="186">
        <v>240.4</v>
      </c>
    </row>
    <row r="15" spans="1:3" ht="13.5">
      <c r="A15" s="27" t="s">
        <v>22</v>
      </c>
      <c r="B15" s="186">
        <v>6.9</v>
      </c>
      <c r="C15" s="186">
        <v>1</v>
      </c>
    </row>
    <row r="16" spans="1:8" ht="13.5">
      <c r="A16" s="7"/>
      <c r="B16" s="161">
        <f>SUM(B8:B15)</f>
        <v>7589.699999999998</v>
      </c>
      <c r="C16" s="161">
        <f>SUM(C8:C15)</f>
        <v>7917.6</v>
      </c>
      <c r="H16" s="12" t="s">
        <v>72</v>
      </c>
    </row>
    <row r="17" spans="1:3" ht="13.5">
      <c r="A17" s="25" t="s">
        <v>23</v>
      </c>
      <c r="B17" s="162"/>
      <c r="C17" s="162"/>
    </row>
    <row r="18" spans="1:3" ht="13.5">
      <c r="A18" s="27" t="s">
        <v>24</v>
      </c>
      <c r="B18" s="187">
        <v>368</v>
      </c>
      <c r="C18" s="187">
        <v>995.1</v>
      </c>
    </row>
    <row r="19" spans="1:3" ht="13.5">
      <c r="A19" s="27" t="s">
        <v>25</v>
      </c>
      <c r="B19" s="187">
        <v>2918</v>
      </c>
      <c r="C19" s="187">
        <v>3875</v>
      </c>
    </row>
    <row r="20" spans="1:3" ht="13.5">
      <c r="A20" s="27" t="s">
        <v>20</v>
      </c>
      <c r="B20" s="187">
        <v>29.3</v>
      </c>
      <c r="C20" s="187">
        <v>77.7</v>
      </c>
    </row>
    <row r="21" spans="1:3" ht="13.5">
      <c r="A21" s="27" t="s">
        <v>22</v>
      </c>
      <c r="B21" s="187">
        <v>1797.4</v>
      </c>
      <c r="C21" s="187">
        <v>1622.2</v>
      </c>
    </row>
    <row r="22" spans="1:3" ht="13.5">
      <c r="A22" s="28" t="s">
        <v>84</v>
      </c>
      <c r="B22" s="187">
        <v>21.2</v>
      </c>
      <c r="C22" s="187">
        <v>46</v>
      </c>
    </row>
    <row r="23" spans="1:3" ht="13.5">
      <c r="A23" s="27" t="s">
        <v>26</v>
      </c>
      <c r="B23" s="187">
        <v>422.3</v>
      </c>
      <c r="C23" s="187">
        <v>642.5</v>
      </c>
    </row>
    <row r="24" spans="1:3" ht="13.5">
      <c r="A24" s="27" t="s">
        <v>27</v>
      </c>
      <c r="B24" s="187">
        <v>885.6</v>
      </c>
      <c r="C24" s="187">
        <v>1942.4</v>
      </c>
    </row>
    <row r="25" spans="1:3" ht="13.5">
      <c r="A25" s="7"/>
      <c r="B25" s="161">
        <f>SUM(B18:B24)</f>
        <v>6441.800000000001</v>
      </c>
      <c r="C25" s="161">
        <f>SUM(C18:C24)</f>
        <v>9200.9</v>
      </c>
    </row>
    <row r="26" spans="1:3" ht="13.5">
      <c r="A26" s="170" t="s">
        <v>91</v>
      </c>
      <c r="B26" s="163">
        <v>0</v>
      </c>
      <c r="C26" s="163">
        <v>0</v>
      </c>
    </row>
    <row r="27" spans="1:3" ht="14.25" thickBot="1">
      <c r="A27" s="6" t="s">
        <v>28</v>
      </c>
      <c r="B27" s="164">
        <f>+B16+B25</f>
        <v>14031.5</v>
      </c>
      <c r="C27" s="164">
        <f>+C16+C25</f>
        <v>17118.5</v>
      </c>
    </row>
    <row r="28" spans="2:3" ht="13.5">
      <c r="B28" s="30"/>
      <c r="C28" s="30"/>
    </row>
    <row r="29" spans="2:3" ht="13.5">
      <c r="B29" s="30"/>
      <c r="C29" s="30"/>
    </row>
    <row r="30" spans="1:3" ht="13.5">
      <c r="A30" s="3" t="s">
        <v>29</v>
      </c>
      <c r="B30" s="10"/>
      <c r="C30" s="10"/>
    </row>
    <row r="31" spans="1:3" ht="13.5">
      <c r="A31" s="31" t="s">
        <v>30</v>
      </c>
      <c r="B31" s="32"/>
      <c r="C31" s="32"/>
    </row>
    <row r="32" spans="1:3" ht="13.5">
      <c r="A32" s="33" t="s">
        <v>31</v>
      </c>
      <c r="B32" s="187">
        <v>1459.6</v>
      </c>
      <c r="C32" s="187">
        <v>1450.3</v>
      </c>
    </row>
    <row r="33" spans="1:3" ht="13.5">
      <c r="A33" s="33" t="s">
        <v>32</v>
      </c>
      <c r="B33" s="186">
        <v>1407.1</v>
      </c>
      <c r="C33" s="186">
        <v>1692.9</v>
      </c>
    </row>
    <row r="34" spans="1:3" ht="13.5">
      <c r="A34" s="33" t="s">
        <v>33</v>
      </c>
      <c r="B34" s="166">
        <v>333.5</v>
      </c>
      <c r="C34" s="166">
        <v>255.2</v>
      </c>
    </row>
    <row r="35" spans="1:3" ht="13.5">
      <c r="A35" s="8" t="s">
        <v>29</v>
      </c>
      <c r="B35" s="161">
        <f>SUM(B32:B34)</f>
        <v>3200.2</v>
      </c>
      <c r="C35" s="161">
        <f>SUM(C32:C34)</f>
        <v>3398.3999999999996</v>
      </c>
    </row>
    <row r="36" spans="1:3" ht="13.5">
      <c r="A36" s="34" t="s">
        <v>12</v>
      </c>
      <c r="B36" s="167">
        <v>216.6</v>
      </c>
      <c r="C36" s="167">
        <v>246.3</v>
      </c>
    </row>
    <row r="37" spans="1:3" ht="13.5">
      <c r="A37" s="8" t="s">
        <v>34</v>
      </c>
      <c r="B37" s="161">
        <f>SUM(B35:B36)</f>
        <v>3416.7999999999997</v>
      </c>
      <c r="C37" s="161">
        <f>SUM(C35:C36)</f>
        <v>3644.7</v>
      </c>
    </row>
    <row r="38" spans="1:3" ht="13.5">
      <c r="A38" s="31"/>
      <c r="B38" s="29"/>
      <c r="C38" s="29"/>
    </row>
    <row r="39" spans="1:3" ht="13.5">
      <c r="A39" s="3" t="s">
        <v>36</v>
      </c>
      <c r="B39" s="10"/>
      <c r="C39" s="10"/>
    </row>
    <row r="40" ht="13.5">
      <c r="A40" s="31"/>
    </row>
    <row r="41" ht="13.5">
      <c r="A41" s="31" t="s">
        <v>35</v>
      </c>
    </row>
    <row r="42" spans="1:3" ht="13.5">
      <c r="A42" s="33" t="s">
        <v>96</v>
      </c>
      <c r="B42" s="188">
        <v>3716</v>
      </c>
      <c r="C42" s="188">
        <v>5689.9</v>
      </c>
    </row>
    <row r="43" spans="1:3" ht="13.5">
      <c r="A43" s="34" t="s">
        <v>94</v>
      </c>
      <c r="B43" s="188">
        <v>53.2</v>
      </c>
      <c r="C43" s="188">
        <v>55.1</v>
      </c>
    </row>
    <row r="44" spans="1:3" ht="13.5">
      <c r="A44" s="33" t="s">
        <v>37</v>
      </c>
      <c r="B44" s="188">
        <v>105.4</v>
      </c>
      <c r="C44" s="188">
        <v>92</v>
      </c>
    </row>
    <row r="45" spans="1:3" ht="13.5">
      <c r="A45" s="33" t="s">
        <v>38</v>
      </c>
      <c r="B45" s="188">
        <v>528</v>
      </c>
      <c r="C45" s="188">
        <v>565.6</v>
      </c>
    </row>
    <row r="46" spans="1:3" ht="13.5">
      <c r="A46" s="33" t="s">
        <v>39</v>
      </c>
      <c r="B46" s="188">
        <v>132.1</v>
      </c>
      <c r="C46" s="188">
        <v>215.7</v>
      </c>
    </row>
    <row r="47" spans="1:3" ht="13.5">
      <c r="A47" s="33" t="s">
        <v>22</v>
      </c>
      <c r="B47" s="168">
        <v>13.5</v>
      </c>
      <c r="C47" s="168">
        <v>6.3</v>
      </c>
    </row>
    <row r="48" spans="1:3" ht="13.5">
      <c r="A48" s="9"/>
      <c r="B48" s="161">
        <f>SUM(B42:B47)</f>
        <v>4548.200000000001</v>
      </c>
      <c r="C48" s="161">
        <f>SUM(C42:C47)</f>
        <v>6624.6</v>
      </c>
    </row>
    <row r="49" spans="1:3" ht="13.5">
      <c r="A49" s="31" t="s">
        <v>40</v>
      </c>
      <c r="B49" s="165"/>
      <c r="C49" s="165"/>
    </row>
    <row r="50" spans="1:3" ht="13.5">
      <c r="A50" s="33" t="s">
        <v>95</v>
      </c>
      <c r="B50" s="188">
        <v>499.7</v>
      </c>
      <c r="C50" s="188">
        <v>650.1</v>
      </c>
    </row>
    <row r="51" spans="1:3" ht="13.5">
      <c r="A51" s="34" t="s">
        <v>93</v>
      </c>
      <c r="B51" s="188">
        <v>43.4</v>
      </c>
      <c r="C51" s="188">
        <v>21.3</v>
      </c>
    </row>
    <row r="52" spans="1:3" ht="13.5">
      <c r="A52" s="33" t="s">
        <v>41</v>
      </c>
      <c r="B52" s="188">
        <v>2356.6</v>
      </c>
      <c r="C52" s="188">
        <v>3093.1</v>
      </c>
    </row>
    <row r="53" spans="1:3" ht="13.5">
      <c r="A53" s="34" t="s">
        <v>85</v>
      </c>
      <c r="B53" s="188">
        <v>27.9</v>
      </c>
      <c r="C53" s="188">
        <v>17.1</v>
      </c>
    </row>
    <row r="54" spans="1:3" ht="13.5">
      <c r="A54" s="34" t="s">
        <v>42</v>
      </c>
      <c r="B54" s="188">
        <v>1435.6</v>
      </c>
      <c r="C54" s="188">
        <v>1720</v>
      </c>
    </row>
    <row r="55" spans="1:3" ht="13.5">
      <c r="A55" s="33" t="s">
        <v>22</v>
      </c>
      <c r="B55" s="168">
        <v>1703.3</v>
      </c>
      <c r="C55" s="168">
        <v>1347.6</v>
      </c>
    </row>
    <row r="56" spans="1:3" ht="13.5">
      <c r="A56" s="9"/>
      <c r="B56" s="161">
        <f>SUM(B50:B55)</f>
        <v>6066.5</v>
      </c>
      <c r="C56" s="161">
        <f>SUM(C50:C55)</f>
        <v>6849.200000000001</v>
      </c>
    </row>
    <row r="57" spans="1:3" ht="13.5">
      <c r="A57" s="172" t="s">
        <v>90</v>
      </c>
      <c r="B57" s="168">
        <v>0</v>
      </c>
      <c r="C57" s="168">
        <v>0</v>
      </c>
    </row>
    <row r="58" spans="1:3" ht="13.5">
      <c r="A58" s="35" t="s">
        <v>43</v>
      </c>
      <c r="B58" s="171">
        <f>B48+B56</f>
        <v>10614.7</v>
      </c>
      <c r="C58" s="171">
        <f>C48+C56</f>
        <v>13473.800000000001</v>
      </c>
    </row>
    <row r="59" spans="1:3" ht="13.5">
      <c r="A59" s="4" t="s">
        <v>44</v>
      </c>
      <c r="B59" s="169">
        <f>B37+B58</f>
        <v>14031.5</v>
      </c>
      <c r="C59" s="169">
        <f>C37+C58</f>
        <v>17118.5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58" customWidth="1"/>
    <col min="2" max="7" width="10.7109375" style="13" customWidth="1"/>
    <col min="8" max="16384" width="9.140625" style="13" customWidth="1"/>
  </cols>
  <sheetData>
    <row r="2" spans="1:7" ht="12.75">
      <c r="A2" s="65" t="s">
        <v>89</v>
      </c>
      <c r="B2" s="69">
        <v>2021</v>
      </c>
      <c r="C2" s="67" t="s">
        <v>0</v>
      </c>
      <c r="D2" s="69">
        <v>2022</v>
      </c>
      <c r="E2" s="68" t="s">
        <v>0</v>
      </c>
      <c r="F2" s="69" t="s">
        <v>82</v>
      </c>
      <c r="G2" s="70" t="s">
        <v>83</v>
      </c>
    </row>
    <row r="3" spans="1:7" s="40" customFormat="1" ht="12.75">
      <c r="A3" s="36" t="s">
        <v>45</v>
      </c>
      <c r="B3" s="175">
        <v>5968.97153779</v>
      </c>
      <c r="C3" s="37">
        <f>B3/$B$3</f>
        <v>1</v>
      </c>
      <c r="D3" s="175">
        <v>13483.619706489999</v>
      </c>
      <c r="E3" s="37">
        <f>D3/$D$3</f>
        <v>1</v>
      </c>
      <c r="F3" s="38">
        <f>D3-B3</f>
        <v>7514.648168699999</v>
      </c>
      <c r="G3" s="39">
        <f>D3/B3-1</f>
        <v>1.2589519184543274</v>
      </c>
    </row>
    <row r="4" spans="1:7" ht="12.75">
      <c r="A4" s="41" t="s">
        <v>46</v>
      </c>
      <c r="B4" s="176">
        <v>-5377.498842870001</v>
      </c>
      <c r="C4" s="37">
        <f>B4/$B$3</f>
        <v>-0.9009087761308054</v>
      </c>
      <c r="D4" s="176">
        <v>-12780.443637930004</v>
      </c>
      <c r="E4" s="37">
        <f>D4/$D$3</f>
        <v>-0.9478496068662082</v>
      </c>
      <c r="F4" s="42">
        <f>D4-B4</f>
        <v>-7402.944795060003</v>
      </c>
      <c r="G4" s="43">
        <f>D4/B4-1</f>
        <v>1.3766520479824056</v>
      </c>
    </row>
    <row r="5" spans="1:7" ht="12.75">
      <c r="A5" s="41" t="s">
        <v>5</v>
      </c>
      <c r="B5" s="176">
        <v>-126.87573057</v>
      </c>
      <c r="C5" s="37">
        <f>B5/$B$3</f>
        <v>-0.021255877962684255</v>
      </c>
      <c r="D5" s="176">
        <v>-134.42448789</v>
      </c>
      <c r="E5" s="37">
        <f>D5/$D$3</f>
        <v>-0.009969465975467861</v>
      </c>
      <c r="F5" s="42">
        <f>D5-B5</f>
        <v>-7.548757319999993</v>
      </c>
      <c r="G5" s="43">
        <f>D5/B5-1</f>
        <v>0.059497252044079296</v>
      </c>
    </row>
    <row r="6" spans="1:7" ht="12.75">
      <c r="A6" s="41" t="s">
        <v>8</v>
      </c>
      <c r="B6" s="177">
        <v>18.60061978</v>
      </c>
      <c r="C6" s="37">
        <f>B6/$B$3</f>
        <v>0.0031162185415423913</v>
      </c>
      <c r="D6" s="177">
        <v>16.39786471</v>
      </c>
      <c r="E6" s="37">
        <f>D6/$D$3</f>
        <v>0.0012161322454168077</v>
      </c>
      <c r="F6" s="44">
        <f>D6-B6</f>
        <v>-2.2027550699999985</v>
      </c>
      <c r="G6" s="43">
        <f>D6/B6-1</f>
        <v>-0.11842374587799886</v>
      </c>
    </row>
    <row r="7" spans="1:13" s="40" customFormat="1" ht="12.75">
      <c r="A7" s="45" t="s">
        <v>47</v>
      </c>
      <c r="B7" s="73">
        <f>SUM(B3:B6)</f>
        <v>483.1975841299994</v>
      </c>
      <c r="C7" s="46">
        <f>B7/$B$3</f>
        <v>0.0809515644480527</v>
      </c>
      <c r="D7" s="73">
        <f>SUM(D3:D6)</f>
        <v>585.1494453799947</v>
      </c>
      <c r="E7" s="46">
        <f>D7/$D$3</f>
        <v>0.04339705940374067</v>
      </c>
      <c r="F7" s="47">
        <f>D7-B7</f>
        <v>101.95186124999532</v>
      </c>
      <c r="G7" s="48">
        <f>D7/B7-1</f>
        <v>0.2109941452492159</v>
      </c>
      <c r="M7" s="49"/>
    </row>
    <row r="10" spans="1:5" ht="12.75">
      <c r="A10" s="65" t="s">
        <v>75</v>
      </c>
      <c r="B10" s="69">
        <f>B2</f>
        <v>2021</v>
      </c>
      <c r="C10" s="69">
        <f>D2</f>
        <v>2022</v>
      </c>
      <c r="D10" s="69" t="s">
        <v>82</v>
      </c>
      <c r="E10" s="71" t="s">
        <v>83</v>
      </c>
    </row>
    <row r="11" spans="1:5" ht="12.75">
      <c r="A11" s="36" t="s">
        <v>48</v>
      </c>
      <c r="B11" s="178">
        <v>2072.681</v>
      </c>
      <c r="C11" s="178">
        <v>2094.095</v>
      </c>
      <c r="D11" s="38">
        <f>C11-B11</f>
        <v>21.41399999999976</v>
      </c>
      <c r="E11" s="50">
        <f>C11/B11-1</f>
        <v>0.01033154643671641</v>
      </c>
    </row>
    <row r="12" spans="1:5" ht="12.75">
      <c r="A12" s="41" t="s">
        <v>49</v>
      </c>
      <c r="B12" s="179">
        <v>2831.1312242263834</v>
      </c>
      <c r="C12" s="179">
        <v>2429.1554098775546</v>
      </c>
      <c r="D12" s="44">
        <f>C12-B12</f>
        <v>-401.97581434882886</v>
      </c>
      <c r="E12" s="43">
        <f>C12/B12-1</f>
        <v>-0.14198416905195566</v>
      </c>
    </row>
    <row r="13" spans="1:5" ht="12.75">
      <c r="A13" s="41" t="s">
        <v>77</v>
      </c>
      <c r="B13" s="179">
        <v>16242.895480502</v>
      </c>
      <c r="C13" s="179">
        <v>13122.446780877466</v>
      </c>
      <c r="D13" s="44">
        <f>C13-B13</f>
        <v>-3120.448699624534</v>
      </c>
      <c r="E13" s="51">
        <f>C13/B13-1</f>
        <v>-0.1921116037082382</v>
      </c>
    </row>
    <row r="14" spans="1:5" ht="12.75">
      <c r="A14" s="52" t="s">
        <v>73</v>
      </c>
      <c r="B14" s="74">
        <v>12780.52925</v>
      </c>
      <c r="C14" s="74">
        <v>9529.369</v>
      </c>
      <c r="D14" s="53">
        <f>C14-B14</f>
        <v>-3251.160249999999</v>
      </c>
      <c r="E14" s="54">
        <f>C14/B14-1</f>
        <v>-0.2543838511225972</v>
      </c>
    </row>
    <row r="15" spans="1:5" ht="12.75">
      <c r="A15" s="55" t="s">
        <v>76</v>
      </c>
      <c r="B15" s="75">
        <v>516.503920712</v>
      </c>
      <c r="C15" s="75">
        <v>470.32048518500005</v>
      </c>
      <c r="D15" s="56">
        <f>C15-B15</f>
        <v>-46.183435526999915</v>
      </c>
      <c r="E15" s="57">
        <f>C15/B15-1</f>
        <v>-0.08941545973811027</v>
      </c>
    </row>
    <row r="16" spans="2:5" ht="12.75">
      <c r="B16" s="59"/>
      <c r="C16" s="59"/>
      <c r="D16" s="60"/>
      <c r="E16" s="61"/>
    </row>
    <row r="18" spans="1:5" ht="12.75">
      <c r="A18" s="72" t="s">
        <v>74</v>
      </c>
      <c r="B18" s="66">
        <f>B10</f>
        <v>2021</v>
      </c>
      <c r="C18" s="66">
        <f>C10</f>
        <v>2022</v>
      </c>
      <c r="D18" s="69" t="s">
        <v>82</v>
      </c>
      <c r="E18" s="71" t="s">
        <v>83</v>
      </c>
    </row>
    <row r="19" spans="1:5" ht="12.75">
      <c r="A19" s="36" t="s">
        <v>47</v>
      </c>
      <c r="B19" s="190">
        <v>483.2</v>
      </c>
      <c r="C19" s="190">
        <f>D7</f>
        <v>585.1494453799947</v>
      </c>
      <c r="D19" s="38">
        <f>C19-B19</f>
        <v>101.94944537999476</v>
      </c>
      <c r="E19" s="50">
        <f>C19/B19-1</f>
        <v>0.2109880906042938</v>
      </c>
    </row>
    <row r="20" spans="1:5" ht="12.75">
      <c r="A20" s="41" t="s">
        <v>50</v>
      </c>
      <c r="B20" s="179">
        <v>1219.4</v>
      </c>
      <c r="C20" s="179">
        <v>1295</v>
      </c>
      <c r="D20" s="44">
        <f>C20-B20</f>
        <v>75.59999999999991</v>
      </c>
      <c r="E20" s="51">
        <f>C20/B20-1</f>
        <v>0.06199770378874847</v>
      </c>
    </row>
    <row r="21" spans="1:5" ht="12.75">
      <c r="A21" s="55" t="s">
        <v>51</v>
      </c>
      <c r="B21" s="62">
        <f>B19/B20</f>
        <v>0.3962604559619485</v>
      </c>
      <c r="C21" s="62">
        <f>C19/C20</f>
        <v>0.45185285357528554</v>
      </c>
      <c r="D21" s="63"/>
      <c r="E21" s="64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 D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101" customWidth="1"/>
    <col min="2" max="7" width="10.7109375" style="12" customWidth="1"/>
    <col min="8" max="16384" width="9.140625" style="12" customWidth="1"/>
  </cols>
  <sheetData>
    <row r="2" spans="1:7" ht="12.75">
      <c r="A2" s="106" t="s">
        <v>89</v>
      </c>
      <c r="B2" s="104">
        <v>2021</v>
      </c>
      <c r="C2" s="107" t="s">
        <v>0</v>
      </c>
      <c r="D2" s="104">
        <v>2022</v>
      </c>
      <c r="E2" s="108" t="s">
        <v>0</v>
      </c>
      <c r="F2" s="104" t="s">
        <v>82</v>
      </c>
      <c r="G2" s="109" t="s">
        <v>83</v>
      </c>
    </row>
    <row r="3" spans="1:7" s="40" customFormat="1" ht="12.75">
      <c r="A3" s="76" t="s">
        <v>45</v>
      </c>
      <c r="B3" s="175">
        <v>3024.6111106099997</v>
      </c>
      <c r="C3" s="77">
        <f>B3/$B$3</f>
        <v>1</v>
      </c>
      <c r="D3" s="175">
        <v>5042.74324464</v>
      </c>
      <c r="E3" s="77">
        <f>D3/$D$3</f>
        <v>1</v>
      </c>
      <c r="F3" s="78">
        <f>D3-B3</f>
        <v>2018.13213403</v>
      </c>
      <c r="G3" s="79">
        <f>D3/B3-1</f>
        <v>0.6672368976463179</v>
      </c>
    </row>
    <row r="4" spans="1:7" ht="12.75">
      <c r="A4" s="80" t="s">
        <v>46</v>
      </c>
      <c r="B4" s="176">
        <v>-2846.7590949799987</v>
      </c>
      <c r="C4" s="77">
        <f>B4/$B$3</f>
        <v>-0.9411983858003709</v>
      </c>
      <c r="D4" s="176">
        <v>-4950.875325000001</v>
      </c>
      <c r="E4" s="77">
        <f>D4/$D$3</f>
        <v>-0.9817821540413253</v>
      </c>
      <c r="F4" s="81">
        <f>D4-B4</f>
        <v>-2104.116230020002</v>
      </c>
      <c r="G4" s="82">
        <f>D4/B4-1</f>
        <v>0.7391269017917323</v>
      </c>
    </row>
    <row r="5" spans="1:7" ht="12.75">
      <c r="A5" s="80" t="s">
        <v>5</v>
      </c>
      <c r="B5" s="176">
        <v>-47.02123294</v>
      </c>
      <c r="C5" s="77">
        <f>B5/$B$3</f>
        <v>-0.01554620783315076</v>
      </c>
      <c r="D5" s="176">
        <v>-44.012946899999996</v>
      </c>
      <c r="E5" s="77">
        <f>D5/$D$3</f>
        <v>-0.008727976969040006</v>
      </c>
      <c r="F5" s="81">
        <f>D5-B5</f>
        <v>3.0082860400000015</v>
      </c>
      <c r="G5" s="82">
        <f>D5/B5-1</f>
        <v>-0.06397718332563995</v>
      </c>
    </row>
    <row r="6" spans="1:7" ht="12.75">
      <c r="A6" s="80" t="s">
        <v>8</v>
      </c>
      <c r="B6" s="177">
        <v>13.827052819999999</v>
      </c>
      <c r="C6" s="77">
        <f>B6/$B$3</f>
        <v>0.004571514258972413</v>
      </c>
      <c r="D6" s="177">
        <v>23.74690118</v>
      </c>
      <c r="E6" s="77">
        <f>D6/$D$3</f>
        <v>0.004709123591656367</v>
      </c>
      <c r="F6" s="83">
        <f>D6-B6</f>
        <v>9.91984836</v>
      </c>
      <c r="G6" s="82">
        <f>D6/B6-1</f>
        <v>0.7174231912712112</v>
      </c>
    </row>
    <row r="7" spans="1:7" s="40" customFormat="1" ht="12.75">
      <c r="A7" s="84" t="s">
        <v>47</v>
      </c>
      <c r="B7" s="85">
        <f>SUM(B3:B6)</f>
        <v>144.657835510001</v>
      </c>
      <c r="C7" s="86">
        <f>B7/$B$3</f>
        <v>0.04782692062545078</v>
      </c>
      <c r="D7" s="85">
        <f>SUM(D3:D6)</f>
        <v>71.60187391999895</v>
      </c>
      <c r="E7" s="86">
        <f>D7/$D$3</f>
        <v>0.014198992581291058</v>
      </c>
      <c r="F7" s="87">
        <f>D7-B7</f>
        <v>-73.05596159000206</v>
      </c>
      <c r="G7" s="111">
        <f>D7/B7-1</f>
        <v>-0.5050259554377978</v>
      </c>
    </row>
    <row r="10" spans="1:5" ht="12.75">
      <c r="A10" s="106" t="s">
        <v>75</v>
      </c>
      <c r="B10" s="103">
        <f>B2</f>
        <v>2021</v>
      </c>
      <c r="C10" s="103">
        <f>D2</f>
        <v>2022</v>
      </c>
      <c r="D10" s="104" t="s">
        <v>82</v>
      </c>
      <c r="E10" s="105" t="s">
        <v>83</v>
      </c>
    </row>
    <row r="11" spans="1:5" ht="12.75">
      <c r="A11" s="76" t="s">
        <v>48</v>
      </c>
      <c r="B11" s="178">
        <v>1400.8829999999998</v>
      </c>
      <c r="C11" s="178">
        <v>1448.856</v>
      </c>
      <c r="D11" s="78">
        <f>C11-B11</f>
        <v>47.973000000000184</v>
      </c>
      <c r="E11" s="88">
        <f>C11/B11-1</f>
        <v>0.03424482986801913</v>
      </c>
    </row>
    <row r="12" spans="1:5" ht="12.75">
      <c r="A12" s="80" t="s">
        <v>52</v>
      </c>
      <c r="B12" s="89">
        <v>11042.761631630001</v>
      </c>
      <c r="C12" s="89">
        <v>11383</v>
      </c>
      <c r="D12" s="83">
        <f>C12-B12</f>
        <v>340.2383683699991</v>
      </c>
      <c r="E12" s="90">
        <f>C12/B12-1</f>
        <v>0.030810985487131015</v>
      </c>
    </row>
    <row r="13" spans="1:5" ht="12.75">
      <c r="A13" s="91" t="s">
        <v>53</v>
      </c>
      <c r="B13" s="92">
        <v>2861.783395252817</v>
      </c>
      <c r="C13" s="92">
        <v>2945.322859435709</v>
      </c>
      <c r="D13" s="93">
        <f>C13-B13</f>
        <v>83.5394641828916</v>
      </c>
      <c r="E13" s="94">
        <f>C13/B13-1</f>
        <v>0.029191400132333012</v>
      </c>
    </row>
    <row r="15" spans="2:7" s="40" customFormat="1" ht="12.75">
      <c r="B15" s="12"/>
      <c r="C15" s="12"/>
      <c r="D15" s="12"/>
      <c r="E15" s="12"/>
      <c r="F15" s="12"/>
      <c r="G15" s="12"/>
    </row>
    <row r="16" spans="1:5" ht="12.75">
      <c r="A16" s="102" t="s">
        <v>74</v>
      </c>
      <c r="B16" s="103">
        <f>B10</f>
        <v>2021</v>
      </c>
      <c r="C16" s="103">
        <f>C10</f>
        <v>2022</v>
      </c>
      <c r="D16" s="104" t="s">
        <v>82</v>
      </c>
      <c r="E16" s="105" t="s">
        <v>83</v>
      </c>
    </row>
    <row r="17" spans="1:7" ht="12.75">
      <c r="A17" s="76" t="s">
        <v>47</v>
      </c>
      <c r="B17" s="95">
        <f>B7</f>
        <v>144.657835510001</v>
      </c>
      <c r="C17" s="96">
        <f>+D7</f>
        <v>71.60187391999895</v>
      </c>
      <c r="D17" s="78">
        <f>C17-B17</f>
        <v>-73.05596159000206</v>
      </c>
      <c r="E17" s="110">
        <f>C17/B17-1</f>
        <v>-0.5050259554377978</v>
      </c>
      <c r="F17" s="40"/>
      <c r="G17" s="40"/>
    </row>
    <row r="18" spans="1:5" ht="12.75">
      <c r="A18" s="80" t="s">
        <v>54</v>
      </c>
      <c r="B18" s="97">
        <f>+GAS!B20</f>
        <v>1219.4</v>
      </c>
      <c r="C18" s="97">
        <f>+GAS!C20</f>
        <v>1295</v>
      </c>
      <c r="D18" s="83">
        <f>C18-B18</f>
        <v>75.59999999999991</v>
      </c>
      <c r="E18" s="90">
        <f>C18/B18-1</f>
        <v>0.06199770378874847</v>
      </c>
    </row>
    <row r="19" spans="1:5" ht="12.75">
      <c r="A19" s="91" t="s">
        <v>51</v>
      </c>
      <c r="B19" s="98">
        <f>B17/B18</f>
        <v>0.11863033910939888</v>
      </c>
      <c r="C19" s="98">
        <f>C17/C18</f>
        <v>0.055291022332045525</v>
      </c>
      <c r="D19" s="99"/>
      <c r="E19" s="100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101" customWidth="1"/>
    <col min="2" max="7" width="10.7109375" style="12" customWidth="1"/>
    <col min="8" max="16384" width="9.140625" style="12" customWidth="1"/>
  </cols>
  <sheetData>
    <row r="2" spans="1:7" ht="12.75">
      <c r="A2" s="123" t="s">
        <v>89</v>
      </c>
      <c r="B2" s="127">
        <v>2021</v>
      </c>
      <c r="C2" s="125" t="s">
        <v>0</v>
      </c>
      <c r="D2" s="127">
        <v>2022</v>
      </c>
      <c r="E2" s="126" t="s">
        <v>0</v>
      </c>
      <c r="F2" s="127" t="s">
        <v>82</v>
      </c>
      <c r="G2" s="128" t="s">
        <v>83</v>
      </c>
    </row>
    <row r="3" spans="1:7" s="40" customFormat="1" ht="12.75">
      <c r="A3" s="76" t="s">
        <v>45</v>
      </c>
      <c r="B3" s="175">
        <v>964.71542733</v>
      </c>
      <c r="C3" s="77">
        <f>B3/$B$3</f>
        <v>1</v>
      </c>
      <c r="D3" s="175">
        <v>1052.63038697</v>
      </c>
      <c r="E3" s="77">
        <f>D3/$D$3</f>
        <v>1</v>
      </c>
      <c r="F3" s="78">
        <f>D3-B3</f>
        <v>87.91495964</v>
      </c>
      <c r="G3" s="79">
        <f>D3/B3-1</f>
        <v>0.09113045894095251</v>
      </c>
    </row>
    <row r="4" spans="1:7" ht="12.75">
      <c r="A4" s="80" t="s">
        <v>46</v>
      </c>
      <c r="B4" s="176">
        <v>-521.2856007</v>
      </c>
      <c r="C4" s="77">
        <f>B4/$B$3</f>
        <v>-0.5403516787771696</v>
      </c>
      <c r="D4" s="176">
        <v>-611.8738680299999</v>
      </c>
      <c r="E4" s="77">
        <f>D4/$D$3</f>
        <v>-0.5812808328584175</v>
      </c>
      <c r="F4" s="81">
        <f>D4-B4</f>
        <v>-90.5882673299999</v>
      </c>
      <c r="G4" s="82">
        <f>D4/B4-1</f>
        <v>0.17377857206942782</v>
      </c>
    </row>
    <row r="5" spans="1:7" ht="12.75">
      <c r="A5" s="80" t="s">
        <v>5</v>
      </c>
      <c r="B5" s="176">
        <v>-185.86117904999998</v>
      </c>
      <c r="C5" s="77">
        <f>B5/$B$3</f>
        <v>-0.19265907207931743</v>
      </c>
      <c r="D5" s="176">
        <v>-185.5681623</v>
      </c>
      <c r="E5" s="77">
        <f>D5/$D$3</f>
        <v>-0.17628995381195348</v>
      </c>
      <c r="F5" s="81">
        <f>D5-B5</f>
        <v>0.2930167499999641</v>
      </c>
      <c r="G5" s="82">
        <f>D5/B5-1</f>
        <v>-0.0015765355169792272</v>
      </c>
    </row>
    <row r="6" spans="1:7" ht="12.75">
      <c r="A6" s="80" t="s">
        <v>8</v>
      </c>
      <c r="B6" s="177">
        <v>4.878003509999999</v>
      </c>
      <c r="C6" s="77">
        <f>B6/$B$3</f>
        <v>0.005056417023930707</v>
      </c>
      <c r="D6" s="177">
        <v>6.67145186</v>
      </c>
      <c r="E6" s="77">
        <f>D6/$D$3</f>
        <v>0.006337886443886344</v>
      </c>
      <c r="F6" s="83">
        <f>D6-B6</f>
        <v>1.7934483500000011</v>
      </c>
      <c r="G6" s="82">
        <f>D6/B6-1</f>
        <v>0.3676603238032523</v>
      </c>
    </row>
    <row r="7" spans="1:7" s="40" customFormat="1" ht="12.75">
      <c r="A7" s="84" t="s">
        <v>47</v>
      </c>
      <c r="B7" s="73">
        <f>SUM(B3:B6)</f>
        <v>262.44665109</v>
      </c>
      <c r="C7" s="86">
        <f>B7/$B$3</f>
        <v>0.2720456661674437</v>
      </c>
      <c r="D7" s="73">
        <f>SUM(D3:D6)</f>
        <v>261.8598085000001</v>
      </c>
      <c r="E7" s="86">
        <f>D7/$D$3</f>
        <v>0.24876709977351538</v>
      </c>
      <c r="F7" s="87">
        <f>D7-B7</f>
        <v>-0.5868425899998897</v>
      </c>
      <c r="G7" s="111">
        <f>D7/B7-1</f>
        <v>-0.0022360452593416236</v>
      </c>
    </row>
    <row r="10" spans="1:5" ht="12.75">
      <c r="A10" s="123" t="s">
        <v>75</v>
      </c>
      <c r="B10" s="124">
        <f>B2</f>
        <v>2021</v>
      </c>
      <c r="C10" s="124">
        <f>D2</f>
        <v>2022</v>
      </c>
      <c r="D10" s="127" t="s">
        <v>82</v>
      </c>
      <c r="E10" s="129" t="s">
        <v>83</v>
      </c>
    </row>
    <row r="11" spans="1:5" ht="12.75">
      <c r="A11" s="80" t="s">
        <v>48</v>
      </c>
      <c r="B11" s="179">
        <v>1478.5770000000002</v>
      </c>
      <c r="C11" s="179">
        <v>1483.894</v>
      </c>
      <c r="D11" s="83">
        <f>C11-B11</f>
        <v>5.31699999999978</v>
      </c>
      <c r="E11" s="112">
        <f>C11/B11-1</f>
        <v>0.003596025097103439</v>
      </c>
    </row>
    <row r="12" spans="1:5" ht="12.75">
      <c r="A12" s="80" t="s">
        <v>55</v>
      </c>
      <c r="B12" s="180"/>
      <c r="C12" s="180"/>
      <c r="D12" s="83"/>
      <c r="E12" s="112"/>
    </row>
    <row r="13" spans="1:5" ht="12.75">
      <c r="A13" s="114" t="s">
        <v>56</v>
      </c>
      <c r="B13" s="181">
        <v>291.51871485214747</v>
      </c>
      <c r="C13" s="181">
        <v>289.2866957073408</v>
      </c>
      <c r="D13" s="83">
        <f>C13-B13</f>
        <v>-2.2320191448066566</v>
      </c>
      <c r="E13" s="112">
        <f>C13/B13-1</f>
        <v>-0.007656520940477862</v>
      </c>
    </row>
    <row r="14" spans="1:5" ht="12.75">
      <c r="A14" s="114" t="s">
        <v>57</v>
      </c>
      <c r="B14" s="181">
        <v>238.606596577897</v>
      </c>
      <c r="C14" s="181">
        <v>238.11912396369587</v>
      </c>
      <c r="D14" s="83">
        <f>C14-B14</f>
        <v>-0.4874726142011241</v>
      </c>
      <c r="E14" s="112">
        <f>C14/B14-1</f>
        <v>-0.0020429972230125992</v>
      </c>
    </row>
    <row r="15" spans="1:5" ht="12.75">
      <c r="A15" s="115" t="s">
        <v>58</v>
      </c>
      <c r="B15" s="116">
        <v>234.92903911290125</v>
      </c>
      <c r="C15" s="116">
        <v>237.57476592369594</v>
      </c>
      <c r="D15" s="93">
        <f>C15-B15</f>
        <v>2.6457268107946845</v>
      </c>
      <c r="E15" s="117">
        <f>C15/B15-1</f>
        <v>0.01126181259151715</v>
      </c>
    </row>
    <row r="18" spans="1:10" ht="12.75">
      <c r="A18" s="130" t="s">
        <v>74</v>
      </c>
      <c r="B18" s="124">
        <f>B10</f>
        <v>2021</v>
      </c>
      <c r="C18" s="124">
        <f>C10</f>
        <v>2022</v>
      </c>
      <c r="D18" s="127" t="s">
        <v>82</v>
      </c>
      <c r="E18" s="129" t="s">
        <v>83</v>
      </c>
      <c r="J18" s="118"/>
    </row>
    <row r="19" spans="1:5" s="40" customFormat="1" ht="12.75">
      <c r="A19" s="76" t="s">
        <v>47</v>
      </c>
      <c r="B19" s="95">
        <f>B7</f>
        <v>262.44665109</v>
      </c>
      <c r="C19" s="95">
        <f>D7</f>
        <v>261.8598085000001</v>
      </c>
      <c r="D19" s="119">
        <f>C19-B19</f>
        <v>-0.5868425899998897</v>
      </c>
      <c r="E19" s="88">
        <f>C19/B19-1</f>
        <v>-0.0022360452593416236</v>
      </c>
    </row>
    <row r="20" spans="1:5" ht="12.75">
      <c r="A20" s="80" t="s">
        <v>54</v>
      </c>
      <c r="B20" s="97">
        <f>+Electricity!B18</f>
        <v>1219.4</v>
      </c>
      <c r="C20" s="97">
        <f>+Electricity!C18</f>
        <v>1295</v>
      </c>
      <c r="D20" s="120">
        <f>C20-B20</f>
        <v>75.59999999999991</v>
      </c>
      <c r="E20" s="90">
        <f>C20/B20-1</f>
        <v>0.06199770378874847</v>
      </c>
    </row>
    <row r="21" spans="1:5" ht="12.75">
      <c r="A21" s="91" t="s">
        <v>51</v>
      </c>
      <c r="B21" s="121">
        <f>B19/B20</f>
        <v>0.21522605469083153</v>
      </c>
      <c r="C21" s="121">
        <f>C19/C20</f>
        <v>0.2022083463320464</v>
      </c>
      <c r="D21" s="122"/>
      <c r="E21" s="100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101" customWidth="1"/>
    <col min="2" max="7" width="12.7109375" style="12" customWidth="1"/>
    <col min="8" max="16384" width="9.140625" style="12" customWidth="1"/>
  </cols>
  <sheetData>
    <row r="2" spans="1:7" ht="12.75">
      <c r="A2" s="137" t="s">
        <v>89</v>
      </c>
      <c r="B2" s="141">
        <v>2021</v>
      </c>
      <c r="C2" s="139" t="s">
        <v>0</v>
      </c>
      <c r="D2" s="141">
        <v>2022</v>
      </c>
      <c r="E2" s="140" t="s">
        <v>0</v>
      </c>
      <c r="F2" s="141" t="s">
        <v>82</v>
      </c>
      <c r="G2" s="142" t="s">
        <v>83</v>
      </c>
    </row>
    <row r="3" spans="1:7" s="40" customFormat="1" ht="12.75">
      <c r="A3" s="76" t="s">
        <v>45</v>
      </c>
      <c r="B3" s="175">
        <v>1328.431397</v>
      </c>
      <c r="C3" s="77">
        <f>B3/$B$3</f>
        <v>1</v>
      </c>
      <c r="D3" s="175">
        <v>1578.77101905</v>
      </c>
      <c r="E3" s="77">
        <f>D3/$D$3</f>
        <v>1</v>
      </c>
      <c r="F3" s="78">
        <f>D3-B3</f>
        <v>250.3396220499999</v>
      </c>
      <c r="G3" s="79">
        <f>D3/B3-1</f>
        <v>0.18844753490119426</v>
      </c>
    </row>
    <row r="4" spans="1:7" ht="12.75">
      <c r="A4" s="80" t="s">
        <v>46</v>
      </c>
      <c r="B4" s="176">
        <v>-846.50622783</v>
      </c>
      <c r="C4" s="77">
        <f>B4/$B$3</f>
        <v>-0.6372223885566595</v>
      </c>
      <c r="D4" s="176">
        <v>-1057.9911794999996</v>
      </c>
      <c r="E4" s="77">
        <f>D4/$D$3</f>
        <v>-0.6701359264477941</v>
      </c>
      <c r="F4" s="81">
        <f>D4-B4</f>
        <v>-211.48495166999965</v>
      </c>
      <c r="G4" s="82">
        <f>D4/B4-1</f>
        <v>0.24983271796137485</v>
      </c>
    </row>
    <row r="5" spans="1:7" ht="12.75">
      <c r="A5" s="80" t="s">
        <v>5</v>
      </c>
      <c r="B5" s="176">
        <v>-211.84961813</v>
      </c>
      <c r="C5" s="77">
        <f>B5/$B$3</f>
        <v>-0.15947351034341745</v>
      </c>
      <c r="D5" s="176">
        <v>-215.78954801999998</v>
      </c>
      <c r="E5" s="77">
        <f>D5/$D$3</f>
        <v>-0.13668197947403915</v>
      </c>
      <c r="F5" s="81">
        <f>D5-B5</f>
        <v>-3.9399298899999735</v>
      </c>
      <c r="G5" s="82">
        <f>D5/B5-1</f>
        <v>0.018597767250079444</v>
      </c>
    </row>
    <row r="6" spans="1:7" ht="12.75">
      <c r="A6" s="80" t="s">
        <v>8</v>
      </c>
      <c r="B6" s="177">
        <v>21.6645383</v>
      </c>
      <c r="C6" s="77">
        <f>B6/$B$3</f>
        <v>0.016308360634147222</v>
      </c>
      <c r="D6" s="177">
        <v>33.04443572</v>
      </c>
      <c r="E6" s="77">
        <f>D6/$D$3</f>
        <v>0.02093048030479047</v>
      </c>
      <c r="F6" s="83">
        <f>D6-B6</f>
        <v>11.379897420000002</v>
      </c>
      <c r="G6" s="82">
        <f>D6/B6-1</f>
        <v>0.5252776340033982</v>
      </c>
    </row>
    <row r="7" spans="1:7" s="40" customFormat="1" ht="12.75">
      <c r="A7" s="84" t="s">
        <v>47</v>
      </c>
      <c r="B7" s="131">
        <f>SUM(B3:B6)</f>
        <v>291.7400893400001</v>
      </c>
      <c r="C7" s="86">
        <f>B7/$B$3</f>
        <v>0.21961246173407034</v>
      </c>
      <c r="D7" s="131">
        <f>SUM(D3:D6)</f>
        <v>338.0347272500004</v>
      </c>
      <c r="E7" s="86">
        <f>D7/$D$3</f>
        <v>0.2141125743829573</v>
      </c>
      <c r="F7" s="87">
        <f>D7-B7</f>
        <v>46.29463791000029</v>
      </c>
      <c r="G7" s="111">
        <f>D7/B7-1</f>
        <v>0.15868452640407438</v>
      </c>
    </row>
    <row r="9" spans="1:7" ht="12.75">
      <c r="A9" s="143" t="s">
        <v>59</v>
      </c>
      <c r="B9" s="138">
        <f>B2</f>
        <v>2021</v>
      </c>
      <c r="C9" s="139" t="s">
        <v>0</v>
      </c>
      <c r="D9" s="138">
        <f>D2</f>
        <v>2022</v>
      </c>
      <c r="E9" s="140" t="s">
        <v>0</v>
      </c>
      <c r="F9" s="141" t="s">
        <v>82</v>
      </c>
      <c r="G9" s="142" t="s">
        <v>83</v>
      </c>
    </row>
    <row r="10" spans="1:7" ht="12.75">
      <c r="A10" s="80" t="s">
        <v>60</v>
      </c>
      <c r="B10" s="89">
        <v>2241.8085800000003</v>
      </c>
      <c r="C10" s="132">
        <f>B10/$B$13</f>
        <v>0.33081413470621773</v>
      </c>
      <c r="D10" s="89">
        <v>2207.071927</v>
      </c>
      <c r="E10" s="132">
        <f>D10/$D$13</f>
        <v>0.3188063093235863</v>
      </c>
      <c r="F10" s="83">
        <f>D10-B10</f>
        <v>-34.73665300000039</v>
      </c>
      <c r="G10" s="82">
        <f>D10/B10-1</f>
        <v>-0.015494923745898226</v>
      </c>
    </row>
    <row r="11" spans="1:7" ht="12.75">
      <c r="A11" s="80" t="s">
        <v>61</v>
      </c>
      <c r="B11" s="89">
        <v>2334.325838</v>
      </c>
      <c r="C11" s="132">
        <f>B11/$B$13</f>
        <v>0.3444665120428509</v>
      </c>
      <c r="D11" s="89">
        <v>2554.1684570000007</v>
      </c>
      <c r="E11" s="132">
        <f aca="true" t="shared" si="0" ref="E11:E20">D11/$D$13</f>
        <v>0.3689435804993089</v>
      </c>
      <c r="F11" s="83">
        <f aca="true" t="shared" si="1" ref="F11:F20">D11-B11</f>
        <v>219.84261900000047</v>
      </c>
      <c r="G11" s="82">
        <f aca="true" t="shared" si="2" ref="G11:G20">D11/B11-1</f>
        <v>0.09417820572485147</v>
      </c>
    </row>
    <row r="12" spans="1:7" ht="12.75" customHeight="1">
      <c r="A12" s="80" t="s">
        <v>62</v>
      </c>
      <c r="B12" s="89">
        <v>2200.506435</v>
      </c>
      <c r="C12" s="132">
        <f>B12/$B$13</f>
        <v>0.3247193532509313</v>
      </c>
      <c r="D12" s="89">
        <v>2161.683857</v>
      </c>
      <c r="E12" s="132">
        <f t="shared" si="0"/>
        <v>0.3122501101771048</v>
      </c>
      <c r="F12" s="83">
        <f t="shared" si="1"/>
        <v>-38.822577999999794</v>
      </c>
      <c r="G12" s="82">
        <f t="shared" si="2"/>
        <v>-0.017642565085250417</v>
      </c>
    </row>
    <row r="13" spans="1:7" ht="12.75">
      <c r="A13" s="84" t="s">
        <v>63</v>
      </c>
      <c r="B13" s="133">
        <f>SUM(B10:B12)</f>
        <v>6776.640853000001</v>
      </c>
      <c r="C13" s="134">
        <f>B13/$B$13</f>
        <v>1</v>
      </c>
      <c r="D13" s="133">
        <f>SUM(D10:D12)</f>
        <v>6922.924241000001</v>
      </c>
      <c r="E13" s="134">
        <f t="shared" si="0"/>
        <v>1</v>
      </c>
      <c r="F13" s="87">
        <f t="shared" si="1"/>
        <v>146.28338799999983</v>
      </c>
      <c r="G13" s="135">
        <f t="shared" si="2"/>
        <v>0.021586415920985536</v>
      </c>
    </row>
    <row r="14" spans="1:7" ht="12.75">
      <c r="A14" s="80" t="s">
        <v>86</v>
      </c>
      <c r="B14" s="89">
        <v>636.4124099999998</v>
      </c>
      <c r="C14" s="132">
        <f>B14/$B$20</f>
        <v>0.09391246318893216</v>
      </c>
      <c r="D14" s="89">
        <v>648.5402410000002</v>
      </c>
      <c r="E14" s="132">
        <f t="shared" si="0"/>
        <v>0.09368010083934127</v>
      </c>
      <c r="F14" s="83">
        <f t="shared" si="1"/>
        <v>12.127831000000356</v>
      </c>
      <c r="G14" s="112">
        <f t="shared" si="2"/>
        <v>0.019056559566461573</v>
      </c>
    </row>
    <row r="15" spans="1:7" ht="12.75">
      <c r="A15" s="80" t="s">
        <v>64</v>
      </c>
      <c r="B15" s="89">
        <v>1205.231619</v>
      </c>
      <c r="C15" s="132">
        <f aca="true" t="shared" si="3" ref="C15:C20">B15/$B$20</f>
        <v>0.17785050743035424</v>
      </c>
      <c r="D15" s="89">
        <v>1180.214506</v>
      </c>
      <c r="E15" s="132">
        <f t="shared" si="0"/>
        <v>0.170479188405725</v>
      </c>
      <c r="F15" s="83">
        <f t="shared" si="1"/>
        <v>-25.01711299999988</v>
      </c>
      <c r="G15" s="112">
        <f t="shared" si="2"/>
        <v>-0.02075709980190943</v>
      </c>
    </row>
    <row r="16" spans="1:7" ht="12.75">
      <c r="A16" s="80" t="s">
        <v>65</v>
      </c>
      <c r="B16" s="89">
        <v>550.758875</v>
      </c>
      <c r="C16" s="132">
        <f t="shared" si="3"/>
        <v>0.08127296350870218</v>
      </c>
      <c r="D16" s="89">
        <v>603.7801870000001</v>
      </c>
      <c r="E16" s="132">
        <f t="shared" si="0"/>
        <v>0.087214617115727</v>
      </c>
      <c r="F16" s="83">
        <f t="shared" si="1"/>
        <v>53.02131200000008</v>
      </c>
      <c r="G16" s="112">
        <f t="shared" si="2"/>
        <v>0.09626955534761028</v>
      </c>
    </row>
    <row r="17" spans="1:7" ht="12.75">
      <c r="A17" s="80" t="s">
        <v>66</v>
      </c>
      <c r="B17" s="89">
        <v>498.05801999999994</v>
      </c>
      <c r="C17" s="132">
        <f t="shared" si="3"/>
        <v>0.07349613982103594</v>
      </c>
      <c r="D17" s="89">
        <v>490.36163</v>
      </c>
      <c r="E17" s="132">
        <f t="shared" si="0"/>
        <v>0.07083157534729405</v>
      </c>
      <c r="F17" s="83">
        <f t="shared" si="1"/>
        <v>-7.696389999999951</v>
      </c>
      <c r="G17" s="112">
        <f t="shared" si="2"/>
        <v>-0.015452798049512273</v>
      </c>
    </row>
    <row r="18" spans="1:7" ht="12.75">
      <c r="A18" s="80" t="s">
        <v>67</v>
      </c>
      <c r="B18" s="89">
        <v>1322.3968300000001</v>
      </c>
      <c r="C18" s="132">
        <f>B18/$B$20</f>
        <v>0.19514004074580452</v>
      </c>
      <c r="D18" s="89">
        <v>1405.139928</v>
      </c>
      <c r="E18" s="132">
        <f t="shared" si="0"/>
        <v>0.2029691325637027</v>
      </c>
      <c r="F18" s="83">
        <f t="shared" si="1"/>
        <v>82.74309799999992</v>
      </c>
      <c r="G18" s="112">
        <f t="shared" si="2"/>
        <v>0.06257055077786289</v>
      </c>
    </row>
    <row r="19" spans="1:7" s="40" customFormat="1" ht="12.75">
      <c r="A19" s="80" t="s">
        <v>68</v>
      </c>
      <c r="B19" s="89">
        <v>2563.797744</v>
      </c>
      <c r="C19" s="132">
        <f t="shared" si="3"/>
        <v>0.3783278853051709</v>
      </c>
      <c r="D19" s="89">
        <v>2594.887749</v>
      </c>
      <c r="E19" s="132">
        <f t="shared" si="0"/>
        <v>0.3748253857282099</v>
      </c>
      <c r="F19" s="83">
        <f t="shared" si="1"/>
        <v>31.09000500000002</v>
      </c>
      <c r="G19" s="112">
        <f t="shared" si="2"/>
        <v>0.012126543551557178</v>
      </c>
    </row>
    <row r="20" spans="1:7" ht="12.75">
      <c r="A20" s="84" t="s">
        <v>63</v>
      </c>
      <c r="B20" s="133">
        <f>SUM(B14:B19)</f>
        <v>6776.655498</v>
      </c>
      <c r="C20" s="134">
        <f t="shared" si="3"/>
        <v>1</v>
      </c>
      <c r="D20" s="133">
        <f>SUM(D14:D19)</f>
        <v>6922.924241000001</v>
      </c>
      <c r="E20" s="134">
        <f t="shared" si="0"/>
        <v>1</v>
      </c>
      <c r="F20" s="87">
        <f t="shared" si="1"/>
        <v>146.26874300000054</v>
      </c>
      <c r="G20" s="135">
        <f t="shared" si="2"/>
        <v>0.02158420817513429</v>
      </c>
    </row>
    <row r="22" spans="1:5" ht="12.75">
      <c r="A22" s="143" t="s">
        <v>74</v>
      </c>
      <c r="B22" s="138">
        <f>B9</f>
        <v>2021</v>
      </c>
      <c r="C22" s="138">
        <f>D9</f>
        <v>2022</v>
      </c>
      <c r="D22" s="141" t="s">
        <v>82</v>
      </c>
      <c r="E22" s="144" t="s">
        <v>83</v>
      </c>
    </row>
    <row r="23" spans="1:7" ht="12.75">
      <c r="A23" s="76" t="s">
        <v>47</v>
      </c>
      <c r="B23" s="136">
        <f>B7</f>
        <v>291.7400893400001</v>
      </c>
      <c r="C23" s="95">
        <f>D7</f>
        <v>338.0347272500004</v>
      </c>
      <c r="D23" s="78">
        <f>C23-B23</f>
        <v>46.29463791000029</v>
      </c>
      <c r="E23" s="110">
        <f>C23/B23-1</f>
        <v>0.15868452640407438</v>
      </c>
      <c r="F23" s="40"/>
      <c r="G23" s="40"/>
    </row>
    <row r="24" spans="1:5" ht="12.75">
      <c r="A24" s="80" t="s">
        <v>50</v>
      </c>
      <c r="B24" s="97">
        <f>+Water!B20</f>
        <v>1219.4</v>
      </c>
      <c r="C24" s="97">
        <f>+Water!C20</f>
        <v>1295</v>
      </c>
      <c r="D24" s="120">
        <f>C24-B24</f>
        <v>75.59999999999991</v>
      </c>
      <c r="E24" s="90">
        <f>C24/B24-1</f>
        <v>0.06199770378874847</v>
      </c>
    </row>
    <row r="25" spans="1:5" ht="12.75">
      <c r="A25" s="91" t="s">
        <v>51</v>
      </c>
      <c r="B25" s="121">
        <f>B23/B24</f>
        <v>0.23924888415614243</v>
      </c>
      <c r="C25" s="121">
        <f>C23/C24</f>
        <v>0.26103067741312774</v>
      </c>
      <c r="D25" s="122"/>
      <c r="E25" s="100"/>
    </row>
  </sheetData>
  <sheetProtection/>
  <printOptions/>
  <pageMargins left="0.75" right="0.75" top="1" bottom="1" header="0.5" footer="0.5"/>
  <pageSetup orientation="portrait" paperSize="9"/>
  <ignoredErrors>
    <ignoredError sqref="C13:C20" formula="1"/>
    <ignoredError sqref="B7:D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01" customWidth="1"/>
    <col min="2" max="7" width="10.7109375" style="12" customWidth="1"/>
    <col min="8" max="16384" width="9.140625" style="12" customWidth="1"/>
  </cols>
  <sheetData>
    <row r="2" spans="1:7" ht="12.75">
      <c r="A2" s="148" t="s">
        <v>89</v>
      </c>
      <c r="B2" s="152">
        <v>2021</v>
      </c>
      <c r="C2" s="150" t="s">
        <v>0</v>
      </c>
      <c r="D2" s="152">
        <v>2022</v>
      </c>
      <c r="E2" s="151" t="s">
        <v>0</v>
      </c>
      <c r="F2" s="152" t="s">
        <v>82</v>
      </c>
      <c r="G2" s="153" t="s">
        <v>83</v>
      </c>
    </row>
    <row r="3" spans="1:7" ht="12.75">
      <c r="A3" s="76" t="s">
        <v>45</v>
      </c>
      <c r="B3" s="175">
        <v>170.81424973</v>
      </c>
      <c r="C3" s="77">
        <f>B3/$B$3</f>
        <v>1</v>
      </c>
      <c r="D3" s="175">
        <v>196.22067986</v>
      </c>
      <c r="E3" s="77">
        <f>D3/$D$3</f>
        <v>1</v>
      </c>
      <c r="F3" s="78">
        <f>D3-B3</f>
        <v>25.40643012999999</v>
      </c>
      <c r="G3" s="79">
        <f>D3/B3-1</f>
        <v>0.1487371818812484</v>
      </c>
    </row>
    <row r="4" spans="1:7" ht="12.75">
      <c r="A4" s="80" t="s">
        <v>46</v>
      </c>
      <c r="B4" s="176">
        <v>-114.10777094999997</v>
      </c>
      <c r="C4" s="77">
        <f>B4/$B$3</f>
        <v>-0.6680225515749773</v>
      </c>
      <c r="D4" s="176">
        <v>-139.22234219</v>
      </c>
      <c r="E4" s="77">
        <f>D4/$D$3</f>
        <v>-0.7095192121917665</v>
      </c>
      <c r="F4" s="81">
        <f>D4-B4</f>
        <v>-25.114571240000032</v>
      </c>
      <c r="G4" s="82">
        <f>D4/B4-1</f>
        <v>0.22009518747855306</v>
      </c>
    </row>
    <row r="5" spans="1:7" ht="12.75">
      <c r="A5" s="80" t="s">
        <v>5</v>
      </c>
      <c r="B5" s="176">
        <v>-21.18873847</v>
      </c>
      <c r="C5" s="77">
        <f>B5/$B$3</f>
        <v>-0.12404549681008631</v>
      </c>
      <c r="D5" s="176">
        <v>-21.342178370000003</v>
      </c>
      <c r="E5" s="77">
        <f>D5/$D$3</f>
        <v>-0.10876620336463655</v>
      </c>
      <c r="F5" s="81">
        <f>D5-B5</f>
        <v>-0.15343990000000218</v>
      </c>
      <c r="G5" s="82">
        <f>D5/B5-1</f>
        <v>0.007241577888992712</v>
      </c>
    </row>
    <row r="6" spans="1:7" s="40" customFormat="1" ht="12.75">
      <c r="A6" s="80" t="s">
        <v>8</v>
      </c>
      <c r="B6" s="177">
        <v>1.866082</v>
      </c>
      <c r="C6" s="77">
        <f>B6/$B$3</f>
        <v>0.010924627207329889</v>
      </c>
      <c r="D6" s="177">
        <v>2.7058516</v>
      </c>
      <c r="E6" s="77">
        <f>D6/$D$3</f>
        <v>0.013789839082866177</v>
      </c>
      <c r="F6" s="83">
        <f>D6-B6</f>
        <v>0.8397695999999999</v>
      </c>
      <c r="G6" s="82">
        <f>D6/B6-1</f>
        <v>0.4500175233457051</v>
      </c>
    </row>
    <row r="7" spans="1:7" ht="12.75">
      <c r="A7" s="84" t="s">
        <v>47</v>
      </c>
      <c r="B7" s="73">
        <f>SUM(B3:B6)</f>
        <v>37.38382231000002</v>
      </c>
      <c r="C7" s="86">
        <f>B7/$B$3</f>
        <v>0.21885657882226628</v>
      </c>
      <c r="D7" s="73">
        <f>SUM(D3:D6)</f>
        <v>38.36201089999999</v>
      </c>
      <c r="E7" s="86">
        <f>D7/$D$3</f>
        <v>0.19550442352646322</v>
      </c>
      <c r="F7" s="87">
        <f>D7-B7</f>
        <v>0.9781885899999665</v>
      </c>
      <c r="G7" s="111">
        <v>0.027</v>
      </c>
    </row>
    <row r="10" spans="1:5" ht="12.75">
      <c r="A10" s="148"/>
      <c r="B10" s="149">
        <f>B2</f>
        <v>2021</v>
      </c>
      <c r="C10" s="149">
        <f>D2</f>
        <v>2022</v>
      </c>
      <c r="D10" s="152" t="s">
        <v>82</v>
      </c>
      <c r="E10" s="154" t="s">
        <v>83</v>
      </c>
    </row>
    <row r="11" spans="1:5" ht="12.75">
      <c r="A11" s="76" t="s">
        <v>69</v>
      </c>
      <c r="B11" s="113"/>
      <c r="C11" s="113"/>
      <c r="D11" s="120"/>
      <c r="E11" s="90"/>
    </row>
    <row r="12" spans="1:5" ht="12.75">
      <c r="A12" s="80" t="s">
        <v>70</v>
      </c>
      <c r="B12" s="181">
        <v>563.2049999999999</v>
      </c>
      <c r="C12" s="181">
        <v>614.2860000000001</v>
      </c>
      <c r="D12" s="83">
        <f>C12-B12</f>
        <v>51.08100000000013</v>
      </c>
      <c r="E12" s="82">
        <f>C12/B12-1</f>
        <v>0.0906969931019792</v>
      </c>
    </row>
    <row r="13" spans="1:5" ht="12.75">
      <c r="A13" s="91" t="s">
        <v>71</v>
      </c>
      <c r="B13" s="145">
        <v>184</v>
      </c>
      <c r="C13" s="145">
        <v>197</v>
      </c>
      <c r="D13" s="146">
        <f>C13-B13</f>
        <v>13</v>
      </c>
      <c r="E13" s="147">
        <f>C13/B13-1</f>
        <v>0.07065217391304346</v>
      </c>
    </row>
    <row r="16" spans="1:5" ht="12.75">
      <c r="A16" s="155" t="s">
        <v>74</v>
      </c>
      <c r="B16" s="149">
        <f>B10</f>
        <v>2021</v>
      </c>
      <c r="C16" s="149">
        <f>C10</f>
        <v>2022</v>
      </c>
      <c r="D16" s="152" t="s">
        <v>82</v>
      </c>
      <c r="E16" s="154" t="s">
        <v>83</v>
      </c>
    </row>
    <row r="17" spans="1:5" ht="12.75">
      <c r="A17" s="76" t="s">
        <v>47</v>
      </c>
      <c r="B17" s="95">
        <f>B7</f>
        <v>37.38382231000002</v>
      </c>
      <c r="C17" s="95">
        <f>D7</f>
        <v>38.36201089999999</v>
      </c>
      <c r="D17" s="78">
        <f>C17-B17</f>
        <v>0.9781885899999665</v>
      </c>
      <c r="E17" s="79">
        <f>C17/B17-1</f>
        <v>0.026166093501313936</v>
      </c>
    </row>
    <row r="18" spans="1:5" ht="12.75">
      <c r="A18" s="80" t="s">
        <v>54</v>
      </c>
      <c r="B18" s="179">
        <f>+Waste!B24</f>
        <v>1219.4</v>
      </c>
      <c r="C18" s="179">
        <f>+Waste!C24</f>
        <v>1295</v>
      </c>
      <c r="D18" s="120">
        <f>C18-B18</f>
        <v>75.59999999999991</v>
      </c>
      <c r="E18" s="90">
        <f>C18/B18-1</f>
        <v>0.06199770378874847</v>
      </c>
    </row>
    <row r="19" spans="1:5" ht="12.75">
      <c r="A19" s="91" t="s">
        <v>51</v>
      </c>
      <c r="B19" s="121">
        <f>B17/B18</f>
        <v>0.030657554789240624</v>
      </c>
      <c r="C19" s="121">
        <f>C17/C18</f>
        <v>0.02962317444015443</v>
      </c>
      <c r="D19" s="122"/>
      <c r="E19" s="100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Pereira Biondi Oliveira Manuela</cp:lastModifiedBy>
  <cp:lastPrinted>2011-03-21T15:21:45Z</cp:lastPrinted>
  <dcterms:created xsi:type="dcterms:W3CDTF">2008-08-08T14:48:29Z</dcterms:created>
  <dcterms:modified xsi:type="dcterms:W3CDTF">2023-03-17T17:00:32Z</dcterms:modified>
  <cp:category/>
  <cp:version/>
  <cp:contentType/>
  <cp:contentStatus/>
</cp:coreProperties>
</file>